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PERFORMANCE_DEVPT_PNB_BDD DRT\02.PERFORMANCE\05.PART VARIABLE\2022\RESULTATS DEFINITIFS\"/>
    </mc:Choice>
  </mc:AlternateContent>
  <xr:revisionPtr revIDLastSave="0" documentId="13_ncr:1_{5F189792-5272-40F3-864E-28E91590F9F9}" xr6:coauthVersionLast="45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YNTHESE AGENCES" sheetId="1" r:id="rId1"/>
    <sheet name="AGENCES" sheetId="2" r:id="rId2"/>
    <sheet name="TERRITOIRES" sheetId="3" r:id="rId3"/>
    <sheet name="REGIONS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7" i="2" l="1"/>
  <c r="W37" i="2"/>
  <c r="U37" i="2"/>
  <c r="F36" i="2"/>
  <c r="F192" i="2"/>
  <c r="BC192" i="2"/>
  <c r="BA192" i="2"/>
  <c r="AW192" i="2"/>
  <c r="AU192" i="2"/>
  <c r="AL192" i="2"/>
  <c r="AI192" i="2"/>
  <c r="AG192" i="2"/>
  <c r="W192" i="2"/>
  <c r="U192" i="2"/>
  <c r="F189" i="2"/>
  <c r="F174" i="2"/>
  <c r="AU240" i="2"/>
  <c r="AW240" i="2" s="1"/>
  <c r="AA240" i="2"/>
  <c r="AC240" i="2" s="1"/>
  <c r="AO128" i="2"/>
  <c r="AQ128" i="2" s="1"/>
  <c r="AN128" i="2"/>
  <c r="AU140" i="2"/>
  <c r="AW140" i="2" s="1"/>
  <c r="AO140" i="2"/>
  <c r="AQ140" i="2" s="1"/>
  <c r="AA140" i="2"/>
  <c r="AC140" i="2" s="1"/>
  <c r="BC21" i="2"/>
  <c r="BA21" i="2"/>
  <c r="AU21" i="2"/>
  <c r="AW21" i="2" s="1"/>
  <c r="AO89" i="2"/>
  <c r="AQ89" i="2" s="1"/>
  <c r="AN89" i="2"/>
  <c r="U48" i="2"/>
  <c r="W48" i="2" s="1"/>
  <c r="BA114" i="2"/>
  <c r="BC114" i="2" s="1"/>
  <c r="AW114" i="2"/>
  <c r="AU114" i="2"/>
  <c r="AO114" i="2"/>
  <c r="AQ114" i="2" s="1"/>
  <c r="AG114" i="2"/>
  <c r="AI114" i="2" s="1"/>
  <c r="AT14" i="2"/>
  <c r="AU14" i="2" s="1"/>
  <c r="AW14" i="2" s="1"/>
  <c r="AU70" i="2"/>
  <c r="AW70" i="2" s="1"/>
  <c r="AO70" i="2"/>
  <c r="AQ70" i="2" s="1"/>
  <c r="F8" i="3" l="1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H245" i="2"/>
  <c r="H244" i="2"/>
  <c r="H243" i="2"/>
  <c r="H242" i="2"/>
  <c r="H241" i="2"/>
  <c r="H240" i="2"/>
  <c r="G240" i="2" s="1"/>
  <c r="F240" i="2" s="1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G209" i="2" s="1"/>
  <c r="F209" i="2" s="1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G184" i="2" s="1"/>
  <c r="F184" i="2" s="1"/>
  <c r="H183" i="2"/>
  <c r="H182" i="2"/>
  <c r="H181" i="2"/>
  <c r="H180" i="2"/>
  <c r="H179" i="2"/>
  <c r="H178" i="2"/>
  <c r="H177" i="2"/>
  <c r="H176" i="2"/>
  <c r="H175" i="2"/>
  <c r="H174" i="2"/>
  <c r="G174" i="2" s="1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G145" i="2" s="1"/>
  <c r="F145" i="2" s="1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G213" i="2"/>
  <c r="F213" i="2" s="1"/>
  <c r="G195" i="2"/>
  <c r="F195" i="2" s="1"/>
  <c r="G179" i="2"/>
  <c r="F179" i="2" s="1"/>
  <c r="G175" i="2"/>
  <c r="F175" i="2" s="1"/>
  <c r="G122" i="2"/>
  <c r="F122" i="2" s="1"/>
  <c r="G90" i="2"/>
  <c r="F90" i="2" s="1"/>
  <c r="AL245" i="2"/>
  <c r="G245" i="2" s="1"/>
  <c r="F245" i="2" s="1"/>
  <c r="AL244" i="2"/>
  <c r="G244" i="2" s="1"/>
  <c r="F244" i="2" s="1"/>
  <c r="AL243" i="2"/>
  <c r="G243" i="2" s="1"/>
  <c r="F243" i="2" s="1"/>
  <c r="AL242" i="2"/>
  <c r="G242" i="2" s="1"/>
  <c r="F242" i="2" s="1"/>
  <c r="AL241" i="2"/>
  <c r="G241" i="2" s="1"/>
  <c r="F241" i="2" s="1"/>
  <c r="AL239" i="2"/>
  <c r="G239" i="2" s="1"/>
  <c r="F239" i="2" s="1"/>
  <c r="AL238" i="2"/>
  <c r="AL237" i="2"/>
  <c r="G237" i="2" s="1"/>
  <c r="F237" i="2" s="1"/>
  <c r="AL236" i="2"/>
  <c r="G236" i="2" s="1"/>
  <c r="F236" i="2" s="1"/>
  <c r="AL235" i="2"/>
  <c r="G235" i="2" s="1"/>
  <c r="F235" i="2" s="1"/>
  <c r="AL234" i="2"/>
  <c r="G234" i="2" s="1"/>
  <c r="F234" i="2" s="1"/>
  <c r="AL233" i="2"/>
  <c r="AL232" i="2"/>
  <c r="G232" i="2" s="1"/>
  <c r="F232" i="2" s="1"/>
  <c r="AL231" i="2"/>
  <c r="G231" i="2" s="1"/>
  <c r="F231" i="2" s="1"/>
  <c r="AL230" i="2"/>
  <c r="AL229" i="2"/>
  <c r="G229" i="2" s="1"/>
  <c r="F229" i="2" s="1"/>
  <c r="AL228" i="2"/>
  <c r="G228" i="2" s="1"/>
  <c r="F228" i="2" s="1"/>
  <c r="AL227" i="2"/>
  <c r="G227" i="2" s="1"/>
  <c r="F227" i="2" s="1"/>
  <c r="AL226" i="2"/>
  <c r="G226" i="2" s="1"/>
  <c r="F226" i="2" s="1"/>
  <c r="AL225" i="2"/>
  <c r="AL224" i="2"/>
  <c r="G224" i="2" s="1"/>
  <c r="F224" i="2" s="1"/>
  <c r="AL223" i="2"/>
  <c r="G223" i="2" s="1"/>
  <c r="F223" i="2" s="1"/>
  <c r="AL222" i="2"/>
  <c r="AL221" i="2"/>
  <c r="G221" i="2" s="1"/>
  <c r="F221" i="2" s="1"/>
  <c r="AL220" i="2"/>
  <c r="G220" i="2" s="1"/>
  <c r="F220" i="2" s="1"/>
  <c r="AL219" i="2"/>
  <c r="G219" i="2" s="1"/>
  <c r="F219" i="2" s="1"/>
  <c r="AL218" i="2"/>
  <c r="G218" i="2" s="1"/>
  <c r="F218" i="2" s="1"/>
  <c r="AL217" i="2"/>
  <c r="AL216" i="2"/>
  <c r="G216" i="2" s="1"/>
  <c r="F216" i="2" s="1"/>
  <c r="AL215" i="2"/>
  <c r="G215" i="2" s="1"/>
  <c r="F215" i="2" s="1"/>
  <c r="AL214" i="2"/>
  <c r="AL212" i="2"/>
  <c r="G212" i="2" s="1"/>
  <c r="F212" i="2" s="1"/>
  <c r="AL211" i="2"/>
  <c r="G211" i="2" s="1"/>
  <c r="F211" i="2" s="1"/>
  <c r="AL210" i="2"/>
  <c r="G210" i="2" s="1"/>
  <c r="F210" i="2" s="1"/>
  <c r="AL208" i="2"/>
  <c r="G208" i="2" s="1"/>
  <c r="F208" i="2" s="1"/>
  <c r="AL207" i="2"/>
  <c r="G207" i="2" s="1"/>
  <c r="F207" i="2" s="1"/>
  <c r="AL206" i="2"/>
  <c r="AL205" i="2"/>
  <c r="G205" i="2" s="1"/>
  <c r="F205" i="2" s="1"/>
  <c r="AL204" i="2"/>
  <c r="G204" i="2" s="1"/>
  <c r="F204" i="2" s="1"/>
  <c r="AL203" i="2"/>
  <c r="G203" i="2" s="1"/>
  <c r="F203" i="2" s="1"/>
  <c r="AL202" i="2"/>
  <c r="G202" i="2" s="1"/>
  <c r="F202" i="2" s="1"/>
  <c r="AL201" i="2"/>
  <c r="AL200" i="2"/>
  <c r="G200" i="2" s="1"/>
  <c r="F200" i="2" s="1"/>
  <c r="AL199" i="2"/>
  <c r="G199" i="2" s="1"/>
  <c r="F199" i="2" s="1"/>
  <c r="AL198" i="2"/>
  <c r="AL197" i="2"/>
  <c r="G197" i="2" s="1"/>
  <c r="F197" i="2" s="1"/>
  <c r="AL196" i="2"/>
  <c r="G196" i="2" s="1"/>
  <c r="F196" i="2" s="1"/>
  <c r="AL194" i="2"/>
  <c r="G194" i="2" s="1"/>
  <c r="F194" i="2" s="1"/>
  <c r="AL193" i="2"/>
  <c r="AL191" i="2"/>
  <c r="G191" i="2" s="1"/>
  <c r="F191" i="2" s="1"/>
  <c r="AL190" i="2"/>
  <c r="AL189" i="2"/>
  <c r="G189" i="2" s="1"/>
  <c r="AL188" i="2"/>
  <c r="G188" i="2" s="1"/>
  <c r="F188" i="2" s="1"/>
  <c r="AL187" i="2"/>
  <c r="G187" i="2" s="1"/>
  <c r="F187" i="2" s="1"/>
  <c r="AL186" i="2"/>
  <c r="G186" i="2" s="1"/>
  <c r="F186" i="2" s="1"/>
  <c r="AL185" i="2"/>
  <c r="AL183" i="2"/>
  <c r="G183" i="2" s="1"/>
  <c r="F183" i="2" s="1"/>
  <c r="AL182" i="2"/>
  <c r="AL181" i="2"/>
  <c r="G181" i="2" s="1"/>
  <c r="F181" i="2" s="1"/>
  <c r="AL180" i="2"/>
  <c r="G180" i="2" s="1"/>
  <c r="F180" i="2" s="1"/>
  <c r="AL178" i="2"/>
  <c r="G178" i="2" s="1"/>
  <c r="F178" i="2" s="1"/>
  <c r="AL177" i="2"/>
  <c r="AL176" i="2"/>
  <c r="AL173" i="2"/>
  <c r="G173" i="2" s="1"/>
  <c r="F173" i="2" s="1"/>
  <c r="AL172" i="2"/>
  <c r="G172" i="2" s="1"/>
  <c r="F172" i="2" s="1"/>
  <c r="AL171" i="2"/>
  <c r="G171" i="2" s="1"/>
  <c r="F171" i="2" s="1"/>
  <c r="AL170" i="2"/>
  <c r="G170" i="2" s="1"/>
  <c r="F170" i="2" s="1"/>
  <c r="AL169" i="2"/>
  <c r="G169" i="2" s="1"/>
  <c r="F169" i="2" s="1"/>
  <c r="AL168" i="2"/>
  <c r="AL167" i="2"/>
  <c r="G167" i="2" s="1"/>
  <c r="F167" i="2" s="1"/>
  <c r="AL166" i="2"/>
  <c r="AL165" i="2"/>
  <c r="G165" i="2" s="1"/>
  <c r="F165" i="2" s="1"/>
  <c r="AL164" i="2"/>
  <c r="G164" i="2" s="1"/>
  <c r="F164" i="2" s="1"/>
  <c r="AL163" i="2"/>
  <c r="G163" i="2" s="1"/>
  <c r="F163" i="2" s="1"/>
  <c r="AL162" i="2"/>
  <c r="G162" i="2" s="1"/>
  <c r="F162" i="2" s="1"/>
  <c r="AL161" i="2"/>
  <c r="G161" i="2" s="1"/>
  <c r="F161" i="2" s="1"/>
  <c r="AL160" i="2"/>
  <c r="AL159" i="2"/>
  <c r="G159" i="2" s="1"/>
  <c r="F159" i="2" s="1"/>
  <c r="AL158" i="2"/>
  <c r="AL157" i="2"/>
  <c r="G157" i="2" s="1"/>
  <c r="F157" i="2" s="1"/>
  <c r="AL156" i="2"/>
  <c r="G156" i="2" s="1"/>
  <c r="F156" i="2" s="1"/>
  <c r="AL155" i="2"/>
  <c r="G155" i="2" s="1"/>
  <c r="F155" i="2" s="1"/>
  <c r="AL154" i="2"/>
  <c r="G154" i="2" s="1"/>
  <c r="F154" i="2" s="1"/>
  <c r="AL153" i="2"/>
  <c r="G153" i="2" s="1"/>
  <c r="F153" i="2" s="1"/>
  <c r="AL152" i="2"/>
  <c r="AL151" i="2"/>
  <c r="G151" i="2" s="1"/>
  <c r="F151" i="2" s="1"/>
  <c r="AL150" i="2"/>
  <c r="AL149" i="2"/>
  <c r="G149" i="2" s="1"/>
  <c r="F149" i="2" s="1"/>
  <c r="AL148" i="2"/>
  <c r="G148" i="2" s="1"/>
  <c r="F148" i="2" s="1"/>
  <c r="AL147" i="2"/>
  <c r="G147" i="2" s="1"/>
  <c r="F147" i="2" s="1"/>
  <c r="AL146" i="2"/>
  <c r="G146" i="2" s="1"/>
  <c r="F146" i="2" s="1"/>
  <c r="AL144" i="2"/>
  <c r="G144" i="2" s="1"/>
  <c r="F144" i="2" s="1"/>
  <c r="AL143" i="2"/>
  <c r="G143" i="2" s="1"/>
  <c r="F143" i="2" s="1"/>
  <c r="AL142" i="2"/>
  <c r="AL141" i="2"/>
  <c r="G141" i="2" s="1"/>
  <c r="F141" i="2" s="1"/>
  <c r="AL140" i="2"/>
  <c r="G140" i="2" s="1"/>
  <c r="F140" i="2" s="1"/>
  <c r="AL139" i="2"/>
  <c r="G139" i="2" s="1"/>
  <c r="F139" i="2" s="1"/>
  <c r="AL138" i="2"/>
  <c r="G138" i="2" s="1"/>
  <c r="F138" i="2" s="1"/>
  <c r="AL137" i="2"/>
  <c r="AL136" i="2"/>
  <c r="G136" i="2" s="1"/>
  <c r="F136" i="2" s="1"/>
  <c r="AL135" i="2"/>
  <c r="G135" i="2" s="1"/>
  <c r="F135" i="2" s="1"/>
  <c r="AL134" i="2"/>
  <c r="AL133" i="2"/>
  <c r="G133" i="2" s="1"/>
  <c r="F133" i="2" s="1"/>
  <c r="AL132" i="2"/>
  <c r="G132" i="2" s="1"/>
  <c r="F132" i="2" s="1"/>
  <c r="AL131" i="2"/>
  <c r="G131" i="2" s="1"/>
  <c r="F131" i="2" s="1"/>
  <c r="AL130" i="2"/>
  <c r="G130" i="2" s="1"/>
  <c r="F130" i="2" s="1"/>
  <c r="AL129" i="2"/>
  <c r="AL128" i="2"/>
  <c r="G128" i="2" s="1"/>
  <c r="F128" i="2" s="1"/>
  <c r="AL127" i="2"/>
  <c r="G127" i="2" s="1"/>
  <c r="F127" i="2" s="1"/>
  <c r="AL126" i="2"/>
  <c r="AL125" i="2"/>
  <c r="G125" i="2" s="1"/>
  <c r="F125" i="2" s="1"/>
  <c r="AL124" i="2"/>
  <c r="G124" i="2" s="1"/>
  <c r="F124" i="2" s="1"/>
  <c r="AL123" i="2"/>
  <c r="G123" i="2" s="1"/>
  <c r="F123" i="2" s="1"/>
  <c r="AL121" i="2"/>
  <c r="AL120" i="2"/>
  <c r="AL119" i="2"/>
  <c r="G119" i="2" s="1"/>
  <c r="F119" i="2" s="1"/>
  <c r="AL118" i="2"/>
  <c r="AL117" i="2"/>
  <c r="G117" i="2" s="1"/>
  <c r="F117" i="2" s="1"/>
  <c r="AL116" i="2"/>
  <c r="G116" i="2" s="1"/>
  <c r="F116" i="2" s="1"/>
  <c r="AL115" i="2"/>
  <c r="G115" i="2" s="1"/>
  <c r="F115" i="2" s="1"/>
  <c r="AL114" i="2"/>
  <c r="G114" i="2" s="1"/>
  <c r="F114" i="2" s="1"/>
  <c r="AL113" i="2"/>
  <c r="AL112" i="2"/>
  <c r="AL111" i="2"/>
  <c r="G111" i="2" s="1"/>
  <c r="F111" i="2" s="1"/>
  <c r="AL110" i="2"/>
  <c r="AL109" i="2"/>
  <c r="G109" i="2" s="1"/>
  <c r="F109" i="2" s="1"/>
  <c r="AL108" i="2"/>
  <c r="G108" i="2" s="1"/>
  <c r="F108" i="2" s="1"/>
  <c r="AL107" i="2"/>
  <c r="G107" i="2" s="1"/>
  <c r="F107" i="2" s="1"/>
  <c r="AL106" i="2"/>
  <c r="G106" i="2" s="1"/>
  <c r="F106" i="2" s="1"/>
  <c r="AL105" i="2"/>
  <c r="AL104" i="2"/>
  <c r="AL103" i="2"/>
  <c r="G103" i="2" s="1"/>
  <c r="F103" i="2" s="1"/>
  <c r="AL102" i="2"/>
  <c r="AL101" i="2"/>
  <c r="G101" i="2" s="1"/>
  <c r="F101" i="2" s="1"/>
  <c r="AL100" i="2"/>
  <c r="G100" i="2" s="1"/>
  <c r="F100" i="2" s="1"/>
  <c r="AL99" i="2"/>
  <c r="G99" i="2" s="1"/>
  <c r="F99" i="2" s="1"/>
  <c r="AL98" i="2"/>
  <c r="G98" i="2" s="1"/>
  <c r="F98" i="2" s="1"/>
  <c r="AL97" i="2"/>
  <c r="AL96" i="2"/>
  <c r="AL95" i="2"/>
  <c r="G95" i="2" s="1"/>
  <c r="F95" i="2" s="1"/>
  <c r="AL94" i="2"/>
  <c r="AL93" i="2"/>
  <c r="G93" i="2" s="1"/>
  <c r="F93" i="2" s="1"/>
  <c r="AL92" i="2"/>
  <c r="G92" i="2" s="1"/>
  <c r="F92" i="2" s="1"/>
  <c r="AL91" i="2"/>
  <c r="G91" i="2" s="1"/>
  <c r="F91" i="2" s="1"/>
  <c r="AL89" i="2"/>
  <c r="AL88" i="2"/>
  <c r="G88" i="2" s="1"/>
  <c r="F88" i="2" s="1"/>
  <c r="AL87" i="2"/>
  <c r="G87" i="2" s="1"/>
  <c r="F87" i="2" s="1"/>
  <c r="AL86" i="2"/>
  <c r="AL85" i="2"/>
  <c r="G85" i="2" s="1"/>
  <c r="F85" i="2" s="1"/>
  <c r="AL84" i="2"/>
  <c r="G84" i="2" s="1"/>
  <c r="F84" i="2" s="1"/>
  <c r="AL83" i="2"/>
  <c r="G83" i="2" s="1"/>
  <c r="F83" i="2" s="1"/>
  <c r="AL82" i="2"/>
  <c r="G82" i="2" s="1"/>
  <c r="F82" i="2" s="1"/>
  <c r="AL81" i="2"/>
  <c r="AL80" i="2"/>
  <c r="G80" i="2" s="1"/>
  <c r="F80" i="2" s="1"/>
  <c r="AL79" i="2"/>
  <c r="G79" i="2" s="1"/>
  <c r="F79" i="2" s="1"/>
  <c r="AL78" i="2"/>
  <c r="AL77" i="2"/>
  <c r="G77" i="2" s="1"/>
  <c r="F77" i="2" s="1"/>
  <c r="AL76" i="2"/>
  <c r="G76" i="2" s="1"/>
  <c r="F76" i="2" s="1"/>
  <c r="AL75" i="2"/>
  <c r="G75" i="2" s="1"/>
  <c r="F75" i="2" s="1"/>
  <c r="AL74" i="2"/>
  <c r="G74" i="2" s="1"/>
  <c r="F74" i="2" s="1"/>
  <c r="AL73" i="2"/>
  <c r="AL72" i="2"/>
  <c r="G72" i="2" s="1"/>
  <c r="F72" i="2" s="1"/>
  <c r="AL71" i="2"/>
  <c r="G71" i="2" s="1"/>
  <c r="F71" i="2" s="1"/>
  <c r="AL70" i="2"/>
  <c r="AL69" i="2"/>
  <c r="G69" i="2" s="1"/>
  <c r="F69" i="2" s="1"/>
  <c r="AL68" i="2"/>
  <c r="G68" i="2" s="1"/>
  <c r="F68" i="2" s="1"/>
  <c r="AL67" i="2"/>
  <c r="G67" i="2" s="1"/>
  <c r="F67" i="2" s="1"/>
  <c r="AL66" i="2"/>
  <c r="G66" i="2" s="1"/>
  <c r="F66" i="2" s="1"/>
  <c r="AL65" i="2"/>
  <c r="AL64" i="2"/>
  <c r="G64" i="2" s="1"/>
  <c r="F64" i="2" s="1"/>
  <c r="AL63" i="2"/>
  <c r="G63" i="2" s="1"/>
  <c r="F63" i="2" s="1"/>
  <c r="AL62" i="2"/>
  <c r="AL61" i="2"/>
  <c r="G61" i="2" s="1"/>
  <c r="F61" i="2" s="1"/>
  <c r="AL60" i="2"/>
  <c r="G60" i="2" s="1"/>
  <c r="F60" i="2" s="1"/>
  <c r="AL59" i="2"/>
  <c r="G59" i="2" s="1"/>
  <c r="F59" i="2" s="1"/>
  <c r="AL58" i="2"/>
  <c r="G58" i="2" s="1"/>
  <c r="F58" i="2" s="1"/>
  <c r="AL57" i="2"/>
  <c r="AL56" i="2"/>
  <c r="G56" i="2" s="1"/>
  <c r="F56" i="2" s="1"/>
  <c r="AL55" i="2"/>
  <c r="G55" i="2" s="1"/>
  <c r="F55" i="2" s="1"/>
  <c r="AL54" i="2"/>
  <c r="AL53" i="2"/>
  <c r="G53" i="2" s="1"/>
  <c r="F53" i="2" s="1"/>
  <c r="AL52" i="2"/>
  <c r="G52" i="2" s="1"/>
  <c r="F52" i="2" s="1"/>
  <c r="AL51" i="2"/>
  <c r="G51" i="2" s="1"/>
  <c r="F51" i="2" s="1"/>
  <c r="AL50" i="2"/>
  <c r="G50" i="2" s="1"/>
  <c r="F50" i="2" s="1"/>
  <c r="AL49" i="2"/>
  <c r="AL48" i="2"/>
  <c r="G48" i="2" s="1"/>
  <c r="F48" i="2" s="1"/>
  <c r="AL47" i="2"/>
  <c r="G47" i="2" s="1"/>
  <c r="F47" i="2" s="1"/>
  <c r="AL46" i="2"/>
  <c r="AL45" i="2"/>
  <c r="G45" i="2" s="1"/>
  <c r="F45" i="2" s="1"/>
  <c r="AL44" i="2"/>
  <c r="G44" i="2" s="1"/>
  <c r="F44" i="2" s="1"/>
  <c r="AL43" i="2"/>
  <c r="G43" i="2" s="1"/>
  <c r="F43" i="2" s="1"/>
  <c r="AL42" i="2"/>
  <c r="G42" i="2" s="1"/>
  <c r="F42" i="2" s="1"/>
  <c r="AL41" i="2"/>
  <c r="AL40" i="2"/>
  <c r="G40" i="2" s="1"/>
  <c r="F40" i="2" s="1"/>
  <c r="AL39" i="2"/>
  <c r="G39" i="2" s="1"/>
  <c r="F39" i="2" s="1"/>
  <c r="AL38" i="2"/>
  <c r="AL37" i="2"/>
  <c r="G37" i="2" s="1"/>
  <c r="AL36" i="2"/>
  <c r="G36" i="2" s="1"/>
  <c r="AL35" i="2"/>
  <c r="G35" i="2" s="1"/>
  <c r="F35" i="2" s="1"/>
  <c r="AL34" i="2"/>
  <c r="G34" i="2" s="1"/>
  <c r="F34" i="2" s="1"/>
  <c r="AL33" i="2"/>
  <c r="AL32" i="2"/>
  <c r="G32" i="2" s="1"/>
  <c r="F32" i="2" s="1"/>
  <c r="AL31" i="2"/>
  <c r="G31" i="2" s="1"/>
  <c r="F31" i="2" s="1"/>
  <c r="AL30" i="2"/>
  <c r="AL29" i="2"/>
  <c r="G29" i="2" s="1"/>
  <c r="F29" i="2" s="1"/>
  <c r="AL28" i="2"/>
  <c r="G28" i="2" s="1"/>
  <c r="F28" i="2" s="1"/>
  <c r="AL27" i="2"/>
  <c r="G27" i="2" s="1"/>
  <c r="F27" i="2" s="1"/>
  <c r="AL26" i="2"/>
  <c r="G26" i="2" s="1"/>
  <c r="F26" i="2" s="1"/>
  <c r="AL25" i="2"/>
  <c r="AL24" i="2"/>
  <c r="G24" i="2" s="1"/>
  <c r="F24" i="2" s="1"/>
  <c r="AL23" i="2"/>
  <c r="G23" i="2" s="1"/>
  <c r="F23" i="2" s="1"/>
  <c r="AL22" i="2"/>
  <c r="AL21" i="2"/>
  <c r="G21" i="2" s="1"/>
  <c r="F21" i="2" s="1"/>
  <c r="AL20" i="2"/>
  <c r="G20" i="2" s="1"/>
  <c r="F20" i="2" s="1"/>
  <c r="AL19" i="2"/>
  <c r="G19" i="2" s="1"/>
  <c r="F19" i="2" s="1"/>
  <c r="AL18" i="2"/>
  <c r="G18" i="2" s="1"/>
  <c r="F18" i="2" s="1"/>
  <c r="AL17" i="2"/>
  <c r="AL16" i="2"/>
  <c r="G16" i="2" s="1"/>
  <c r="F16" i="2" s="1"/>
  <c r="AL15" i="2"/>
  <c r="G15" i="2" s="1"/>
  <c r="F15" i="2" s="1"/>
  <c r="AL14" i="2"/>
  <c r="AL13" i="2"/>
  <c r="G13" i="2" s="1"/>
  <c r="F13" i="2" s="1"/>
  <c r="AL12" i="2"/>
  <c r="G12" i="2" s="1"/>
  <c r="F12" i="2" s="1"/>
  <c r="AL11" i="2"/>
  <c r="G11" i="2" s="1"/>
  <c r="F11" i="2" s="1"/>
  <c r="AL10" i="2"/>
  <c r="G10" i="2" s="1"/>
  <c r="F10" i="2" s="1"/>
  <c r="AL9" i="2"/>
  <c r="AL8" i="2"/>
  <c r="G8" i="2" s="1"/>
  <c r="F8" i="2" s="1"/>
  <c r="AL7" i="2"/>
  <c r="G7" i="2" s="1"/>
  <c r="F7" i="2" s="1"/>
  <c r="AL6" i="2"/>
  <c r="G129" i="2" l="1"/>
  <c r="F129" i="2" s="1"/>
  <c r="G137" i="2"/>
  <c r="F137" i="2" s="1"/>
  <c r="G217" i="2"/>
  <c r="F217" i="2" s="1"/>
  <c r="G225" i="2"/>
  <c r="F225" i="2" s="1"/>
  <c r="G233" i="2"/>
  <c r="F233" i="2" s="1"/>
  <c r="G97" i="2"/>
  <c r="F97" i="2" s="1"/>
  <c r="G105" i="2"/>
  <c r="F105" i="2" s="1"/>
  <c r="G113" i="2"/>
  <c r="F113" i="2" s="1"/>
  <c r="G121" i="2"/>
  <c r="F121" i="2" s="1"/>
  <c r="G25" i="2"/>
  <c r="F25" i="2" s="1"/>
  <c r="G41" i="2"/>
  <c r="F41" i="2" s="1"/>
  <c r="G49" i="2"/>
  <c r="F49" i="2" s="1"/>
  <c r="G57" i="2"/>
  <c r="F57" i="2" s="1"/>
  <c r="G65" i="2"/>
  <c r="F65" i="2" s="1"/>
  <c r="G73" i="2"/>
  <c r="F73" i="2" s="1"/>
  <c r="G81" i="2"/>
  <c r="F81" i="2" s="1"/>
  <c r="G89" i="2"/>
  <c r="F89" i="2" s="1"/>
  <c r="G201" i="2"/>
  <c r="F201" i="2" s="1"/>
  <c r="G17" i="2"/>
  <c r="F17" i="2" s="1"/>
  <c r="G185" i="2"/>
  <c r="G193" i="2"/>
  <c r="F193" i="2" s="1"/>
  <c r="G177" i="2"/>
  <c r="F177" i="2" s="1"/>
  <c r="G9" i="2"/>
  <c r="F9" i="2" s="1"/>
  <c r="G33" i="2"/>
  <c r="F33" i="2" s="1"/>
  <c r="G6" i="2"/>
  <c r="F6" i="2" s="1"/>
  <c r="G14" i="2"/>
  <c r="F14" i="2" s="1"/>
  <c r="G22" i="2"/>
  <c r="F22" i="2" s="1"/>
  <c r="G30" i="2"/>
  <c r="F30" i="2" s="1"/>
  <c r="G38" i="2"/>
  <c r="F38" i="2" s="1"/>
  <c r="G46" i="2"/>
  <c r="F46" i="2" s="1"/>
  <c r="G54" i="2"/>
  <c r="F54" i="2" s="1"/>
  <c r="G62" i="2"/>
  <c r="F62" i="2" s="1"/>
  <c r="G70" i="2"/>
  <c r="F70" i="2" s="1"/>
  <c r="G78" i="2"/>
  <c r="F78" i="2" s="1"/>
  <c r="G86" i="2"/>
  <c r="F86" i="2" s="1"/>
  <c r="G198" i="2"/>
  <c r="F198" i="2" s="1"/>
  <c r="G206" i="2"/>
  <c r="F206" i="2" s="1"/>
  <c r="G182" i="2"/>
  <c r="F182" i="2" s="1"/>
  <c r="G96" i="2"/>
  <c r="F96" i="2" s="1"/>
  <c r="G104" i="2"/>
  <c r="F104" i="2" s="1"/>
  <c r="G112" i="2"/>
  <c r="F112" i="2" s="1"/>
  <c r="G120" i="2"/>
  <c r="F120" i="2" s="1"/>
  <c r="G190" i="2"/>
  <c r="F190" i="2" s="1"/>
  <c r="G192" i="2"/>
  <c r="G150" i="2"/>
  <c r="F150" i="2" s="1"/>
  <c r="G158" i="2"/>
  <c r="F158" i="2" s="1"/>
  <c r="G166" i="2"/>
  <c r="F166" i="2" s="1"/>
  <c r="G176" i="2"/>
  <c r="F176" i="2" s="1"/>
  <c r="G126" i="2"/>
  <c r="F126" i="2" s="1"/>
  <c r="G134" i="2"/>
  <c r="F134" i="2" s="1"/>
  <c r="G142" i="2"/>
  <c r="F142" i="2" s="1"/>
  <c r="G214" i="2"/>
  <c r="F214" i="2" s="1"/>
  <c r="G222" i="2"/>
  <c r="F222" i="2" s="1"/>
  <c r="G230" i="2"/>
  <c r="F230" i="2" s="1"/>
  <c r="G238" i="2"/>
  <c r="F238" i="2" s="1"/>
  <c r="G94" i="2"/>
  <c r="F94" i="2" s="1"/>
  <c r="G102" i="2"/>
  <c r="F102" i="2" s="1"/>
  <c r="G110" i="2"/>
  <c r="F110" i="2" s="1"/>
  <c r="G118" i="2"/>
  <c r="F118" i="2" s="1"/>
  <c r="G152" i="2"/>
  <c r="F152" i="2" s="1"/>
  <c r="G160" i="2"/>
  <c r="F160" i="2" s="1"/>
  <c r="G168" i="2"/>
  <c r="F168" i="2" s="1"/>
</calcChain>
</file>

<file path=xl/sharedStrings.xml><?xml version="1.0" encoding="utf-8"?>
<sst xmlns="http://schemas.openxmlformats.org/spreadsheetml/2006/main" count="1144" uniqueCount="357">
  <si>
    <t>POUR LES AGENCES DES REGIONS :</t>
  </si>
  <si>
    <t>Nb Agences</t>
  </si>
  <si>
    <t>Taux moyen PV sais. Agences</t>
  </si>
  <si>
    <t>Nb moyen items atteints</t>
  </si>
  <si>
    <t>Nb d'agences par nb d'items atteints - Taux saisonnalisé</t>
  </si>
  <si>
    <t>TS-I Facilité à Joindre</t>
  </si>
  <si>
    <t>Entrées en Relation</t>
  </si>
  <si>
    <t>Ventes brutes Forfaits</t>
  </si>
  <si>
    <t>VB Epargne</t>
  </si>
  <si>
    <t>CA Assurance Vie</t>
  </si>
  <si>
    <t>Engagements nets Crédit Conso</t>
  </si>
  <si>
    <t>Ventes brutes IARD / Prévoyance</t>
  </si>
  <si>
    <t>7</t>
  </si>
  <si>
    <t>6</t>
  </si>
  <si>
    <t>5</t>
  </si>
  <si>
    <t>4</t>
  </si>
  <si>
    <t>3</t>
  </si>
  <si>
    <t>2</t>
  </si>
  <si>
    <t>1</t>
  </si>
  <si>
    <t>0</t>
  </si>
  <si>
    <t>Taux moyen PV sais. Ag.</t>
  </si>
  <si>
    <t>&gt;=84%</t>
  </si>
  <si>
    <t>]70%;84%[</t>
  </si>
  <si>
    <t>[60%;70%]</t>
  </si>
  <si>
    <t>&lt;60%</t>
  </si>
  <si>
    <t>&gt;=120%</t>
  </si>
  <si>
    <t>]100%;120%[</t>
  </si>
  <si>
    <t>[80%;100%]</t>
  </si>
  <si>
    <t>&lt;80%</t>
  </si>
  <si>
    <t>&gt;=150%</t>
  </si>
  <si>
    <t>]90%;150%[</t>
  </si>
  <si>
    <t>[80%;90%]</t>
  </si>
  <si>
    <t>info</t>
  </si>
  <si>
    <t>AUBE HAUTE MARNE</t>
  </si>
  <si>
    <t>BAS RHIN</t>
  </si>
  <si>
    <t>HAUT RHIN</t>
  </si>
  <si>
    <t>MARNE ARDENNES</t>
  </si>
  <si>
    <t>MEURTHE ET MOSELLE MEUSE</t>
  </si>
  <si>
    <t>MOSELLE</t>
  </si>
  <si>
    <t>VOSGES</t>
  </si>
  <si>
    <t>TOTAL DES AGENCES :</t>
  </si>
  <si>
    <t>POUR LES AGENCES DES TERRITOIRES :</t>
  </si>
  <si>
    <t>CHALONS EN CHAMPAGNE</t>
  </si>
  <si>
    <t>CHARLEVILLE MEZIERES</t>
  </si>
  <si>
    <t>CHAUMONT</t>
  </si>
  <si>
    <t>COLMAR</t>
  </si>
  <si>
    <t>EPINAL</t>
  </si>
  <si>
    <t>HAGUENAU</t>
  </si>
  <si>
    <t>METZ</t>
  </si>
  <si>
    <t>MOSELLE EST</t>
  </si>
  <si>
    <t>MOSELLE NORD</t>
  </si>
  <si>
    <t>MULHOUSE</t>
  </si>
  <si>
    <t>NANCY</t>
  </si>
  <si>
    <t>PONT A MOUSSON</t>
  </si>
  <si>
    <t>REIMS</t>
  </si>
  <si>
    <t>SAINT DIE</t>
  </si>
  <si>
    <t>SELESTAT</t>
  </si>
  <si>
    <t>STRASBOURG</t>
  </si>
  <si>
    <t>TROYES</t>
  </si>
  <si>
    <t>VERDUN</t>
  </si>
  <si>
    <t>NB D'AGENCES PAR TAUX D'ATTEINTE SAISONNALISE</t>
  </si>
  <si>
    <t>Guide d'utilisation</t>
  </si>
  <si>
    <t>REGIONS</t>
  </si>
  <si>
    <t>TERRITOIRES</t>
  </si>
  <si>
    <t>AGENCES</t>
  </si>
  <si>
    <t>ETP au 31/12/22</t>
  </si>
  <si>
    <t>Taux de PV avec bonus / malus avant bonus abon. &amp; sans plafonnement</t>
  </si>
  <si>
    <t>Bonus / Malus Evolution taux de comptes irréguliers</t>
  </si>
  <si>
    <t>Bonus Taux de comptes irréguliers</t>
  </si>
  <si>
    <t>Bonus TOP CC</t>
  </si>
  <si>
    <t>Taux PV annuel (max 9%)</t>
  </si>
  <si>
    <t>Nb items &gt; 100% de l'objectif annuel</t>
  </si>
  <si>
    <t>Satisfaction - TS- I Facilité à Joindre</t>
  </si>
  <si>
    <t>Ventes brutes Forfaits hors Transformations depuis le 01/01</t>
  </si>
  <si>
    <t>CA Assurance Vie (en K€)</t>
  </si>
  <si>
    <t>Engagements nets Crédit Conso depuis le 01/01 (en K€)</t>
  </si>
  <si>
    <t>IARD &amp; Prévoyance</t>
  </si>
  <si>
    <t>Risques et Conformité</t>
  </si>
  <si>
    <t>Données arrêtées au 31/12/22 - Tx PV max : 1,5%</t>
  </si>
  <si>
    <t>Au 31/12/22  -  Saisonnalité attendue : 100%   -  Tx PV max : 1,5%</t>
  </si>
  <si>
    <t>Au 31/12/22  -  Saisonnalité attendue : 100%   -  Tx PV max : 1%</t>
  </si>
  <si>
    <t>Au 31/12/22  -  Saisonnalité attendue : 100%   -  Tx PV max : 3%</t>
  </si>
  <si>
    <t>Variation TOP CC au 02/01/23</t>
  </si>
  <si>
    <t>Comptes irréguliers</t>
  </si>
  <si>
    <t>TS-I moyenne mens.</t>
  </si>
  <si>
    <t>Obj.</t>
  </si>
  <si>
    <t>Taux PV</t>
  </si>
  <si>
    <t>Nb EER</t>
  </si>
  <si>
    <t>Réal. / ETP</t>
  </si>
  <si>
    <t>Obj /ETP</t>
  </si>
  <si>
    <t>% réal.</t>
  </si>
  <si>
    <t>VB Forf</t>
  </si>
  <si>
    <t>Obj / ETP</t>
  </si>
  <si>
    <t>% Réal.</t>
  </si>
  <si>
    <t>VB Epargne Pondérées</t>
  </si>
  <si>
    <t>Chiffre d'Affaires</t>
  </si>
  <si>
    <t>Engag. nets Conso</t>
  </si>
  <si>
    <t>VB Iard Prev Pondérées</t>
  </si>
  <si>
    <t>Variation Top CC</t>
  </si>
  <si>
    <t>Taux 202112</t>
  </si>
  <si>
    <t>Taux moyen 2022</t>
  </si>
  <si>
    <t>Evolution du taux</t>
  </si>
  <si>
    <t>CHAUMONT HOTEL DE VILLE</t>
  </si>
  <si>
    <t>CHAUMONT REPUBLIQUE</t>
  </si>
  <si>
    <t>JOINVILLE</t>
  </si>
  <si>
    <t>LANGRES</t>
  </si>
  <si>
    <t>SAINT DIZIER CENTRE</t>
  </si>
  <si>
    <t>WASSY</t>
  </si>
  <si>
    <t>ARCIS SUR AUBE</t>
  </si>
  <si>
    <t>BAR SUR AUBE</t>
  </si>
  <si>
    <t>BAR SUR SEINE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</si>
  <si>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</si>
  <si>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</si>
  <si>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</si>
  <si>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</si>
  <si>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</si>
  <si>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</si>
  <si>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SAINT PARRES AUX TERTRES</t>
  </si>
  <si>
    <t>TROYES GAMBETTA</t>
  </si>
  <si>
    <t>TROYES ZOLA</t>
  </si>
  <si>
    <t>BISCHWILLER</t>
  </si>
  <si>
    <t>BOUXWILLER</t>
  </si>
  <si>
    <t>BRUMATH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</si>
  <si>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</si>
  <si>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</si>
  <si>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</si>
  <si>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</si>
  <si>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</si>
  <si>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</si>
  <si>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</si>
  <si>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</si>
  <si>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TRUCHTERSHEIM</t>
  </si>
  <si>
    <t>WISSEMBOURG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</si>
  <si>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</si>
  <si>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</si>
  <si>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</si>
  <si>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</si>
  <si>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</si>
  <si>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</si>
  <si>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</si>
  <si>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</si>
  <si>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</si>
  <si>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</si>
  <si>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</si>
  <si>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</si>
  <si>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</si>
  <si>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</si>
  <si>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</si>
  <si>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BISCHHEIM</t>
  </si>
  <si>
    <t>OBERHAUSBERGEN</t>
  </si>
  <si>
    <t>SCHILTIGHEIM CENTRE</t>
  </si>
  <si>
    <t>SHOPPING PROMENADE COEUR ALSACE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</si>
  <si>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</si>
  <si>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</si>
  <si>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</si>
  <si>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</si>
  <si>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</si>
  <si>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</si>
  <si>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</si>
  <si>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</si>
  <si>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</si>
  <si>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</si>
  <si>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</si>
  <si>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VOSGES</t>
  </si>
  <si>
    <t>ZREICHSTETT</t>
  </si>
  <si>
    <t>ZSCHILTIGHEIM KLEBER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</si>
  <si>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</si>
  <si>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</si>
  <si>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</si>
  <si>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</si>
  <si>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</si>
  <si>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</si>
  <si>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</si>
  <si>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MUNSTER</t>
  </si>
  <si>
    <t>NEUF BRISACH</t>
  </si>
  <si>
    <t>ORBEY</t>
  </si>
  <si>
    <t>RIBEAUVILLE</t>
  </si>
  <si>
    <t>ROUFFACH</t>
  </si>
  <si>
    <t>ALTKIRCH</t>
  </si>
  <si>
    <t>MULHOUSE DORNACH</t>
  </si>
  <si>
    <t>MULHOUSE REUNION</t>
  </si>
  <si>
    <t>PFASTATT</t>
  </si>
  <si>
    <t>RIEDISHEIM</t>
  </si>
  <si>
    <t>RIXHEIM</t>
  </si>
  <si>
    <t>SAINT LOUIS</t>
  </si>
  <si>
    <t>THANN</t>
  </si>
  <si>
    <t>WITTELSHEIM</t>
  </si>
  <si>
    <t>WITTENHEIM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</si>
  <si>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</si>
  <si>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</si>
  <si>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</si>
  <si>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</si>
  <si>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</si>
  <si>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</si>
  <si>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</si>
  <si>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</si>
  <si>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</si>
  <si>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</si>
  <si>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</si>
  <si>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</si>
  <si>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</si>
  <si>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</si>
  <si>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</si>
  <si>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</si>
  <si>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</si>
  <si>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</si>
  <si>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</si>
  <si>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</si>
  <si>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</si>
  <si>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</si>
  <si>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</si>
  <si>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</si>
  <si>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</si>
  <si>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</si>
  <si>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</si>
  <si>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</si>
  <si>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</si>
  <si>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</si>
  <si>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HIPPODROME</t>
  </si>
  <si>
    <t>REIMS HOTEL DE VILLE</t>
  </si>
  <si>
    <t>REIMS JEAN JAURES</t>
  </si>
  <si>
    <t>REIMS SAINT REMI</t>
  </si>
  <si>
    <t>REIMS SAINT THOMAS</t>
  </si>
  <si>
    <t>TINQUEUX</t>
  </si>
  <si>
    <t>ZREIMS EUROPE</t>
  </si>
  <si>
    <t>ZREIMS SAINT MARCEAUX</t>
  </si>
  <si>
    <t>BACCARAT</t>
  </si>
  <si>
    <t>BLAINVILLE</t>
  </si>
  <si>
    <t>DOMBASLE SUR MEURTHE</t>
  </si>
  <si>
    <t>ESSEY LES NANCY</t>
  </si>
  <si>
    <t>JARVILLE LA MALGRANGE</t>
  </si>
  <si>
    <t>LUNEVILLE CARNOT</t>
  </si>
  <si>
    <t>NANCY ARTEM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</si>
  <si>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</si>
  <si>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</si>
  <si>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</si>
  <si>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</si>
  <si>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</si>
  <si>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</si>
  <si>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</si>
  <si>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</si>
  <si>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</si>
  <si>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</si>
  <si>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</si>
  <si>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</si>
  <si>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</si>
  <si>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</si>
  <si>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</si>
  <si>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</si>
  <si>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</si>
  <si>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</si>
  <si>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</si>
  <si>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CENTRALE</t>
  </si>
  <si>
    <t>TOUL</t>
  </si>
  <si>
    <t>VEZELISE</t>
  </si>
  <si>
    <t>VILLERS GENERAL LECLERC</t>
  </si>
  <si>
    <t>ZPONT A MOUSSON BREUIL</t>
  </si>
  <si>
    <t>BAR LE DUC</t>
  </si>
  <si>
    <t>COMMERCY</t>
  </si>
  <si>
    <t>LIGNY EN BARROIS</t>
  </si>
  <si>
    <t>LONGUYON</t>
  </si>
  <si>
    <t>LONGWY BAS</t>
  </si>
  <si>
    <t>LONGWY HAUT</t>
  </si>
  <si>
    <t>REVIGNY SUR ORNAIN</t>
  </si>
  <si>
    <t>STENAY</t>
  </si>
  <si>
    <t>VERDUN CENTRALE</t>
  </si>
  <si>
    <t>VERDUN MAZEL</t>
  </si>
  <si>
    <t>VILLERUPT</t>
  </si>
  <si>
    <t>ARS SUR MOSELLE</t>
  </si>
  <si>
    <t>BOULAY</t>
  </si>
  <si>
    <t>CLOUANGE</t>
  </si>
  <si>
    <t>MAIZIERES LES METZ</t>
  </si>
  <si>
    <t>MARANGE SILVANGE</t>
  </si>
  <si>
    <t>MARLY</t>
  </si>
  <si>
    <t>METZ MOZART</t>
  </si>
  <si>
    <t>METZ PLAPPEVILLE</t>
  </si>
  <si>
    <t>METZ POMPIDOU</t>
  </si>
  <si>
    <t>METZ SAINT LIVIER</t>
  </si>
  <si>
    <t>METZ SAINT MAXIMIN</t>
  </si>
  <si>
    <t>METZ SARRE</t>
  </si>
  <si>
    <t>METZ SERPENOISE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</si>
  <si>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</si>
  <si>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</si>
  <si>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</si>
  <si>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</si>
  <si>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</si>
  <si>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</si>
  <si>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</si>
  <si>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ZMETZ REPUBLIQUE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</si>
  <si>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</si>
  <si>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</si>
  <si>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</si>
  <si>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</si>
  <si>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</si>
  <si>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</si>
  <si>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</si>
  <si>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</si>
  <si>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</si>
  <si>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</si>
  <si>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</si>
  <si>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</si>
  <si>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</si>
  <si>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</si>
  <si>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</si>
  <si>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</si>
  <si>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</si>
  <si>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</si>
  <si>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</si>
  <si>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</si>
  <si>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</si>
  <si>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</si>
  <si>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</si>
  <si>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</si>
  <si>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NILVANGE</t>
  </si>
  <si>
    <t>THIONVILLE CENTRALE</t>
  </si>
  <si>
    <t>UCKANGE</t>
  </si>
  <si>
    <t>YUTZ</t>
  </si>
  <si>
    <t>CHANTRAINE</t>
  </si>
  <si>
    <t>CHARMES</t>
  </si>
  <si>
    <t>DARNEY</t>
  </si>
  <si>
    <t>ELOYES</t>
  </si>
  <si>
    <t>EPINAL ARISTIDE BRIAND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</si>
  <si>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</si>
  <si>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</si>
  <si>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</si>
  <si>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</si>
  <si>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</si>
  <si>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</si>
  <si>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</si>
  <si>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</si>
  <si>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</si>
  <si>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</si>
  <si>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</si>
  <si>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</si>
  <si>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</si>
  <si>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</si>
  <si>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</si>
  <si>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</si>
  <si>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</si>
  <si>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VAGNEY</t>
  </si>
  <si>
    <t>TOTAL AGENCES</t>
  </si>
  <si>
    <t>70%</t>
  </si>
  <si>
    <t>32</t>
  </si>
  <si>
    <t>38</t>
  </si>
  <si>
    <t>140</t>
  </si>
  <si>
    <t>820</t>
  </si>
  <si>
    <t>630</t>
  </si>
  <si>
    <t>70</t>
  </si>
  <si>
    <t>100</t>
  </si>
  <si>
    <t>Variation TOP CC</t>
  </si>
  <si>
    <t>TOTAL TERRITOIRES</t>
  </si>
  <si>
    <t>RàF pour 120%</t>
  </si>
  <si>
    <t>TOTAL REGIONS</t>
  </si>
  <si>
    <t>Taux Abo</t>
  </si>
  <si>
    <t>Taux de PV avec bonus / malus et bonus abon. &amp; avec plafonnement</t>
  </si>
  <si>
    <t>Taux de PV avec bonus / malus et bonus abon. &amp; sans plafonnement</t>
  </si>
  <si>
    <t>Taux Abonnement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</si>
</sst>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#,##0.###%"/>
    <numFmt numFmtId="165" formatCode="#\ ##0.#;\-#\ ##0.#;0"/>
    <numFmt numFmtId="166" formatCode="#,##0.00%;\-#,##0.00%;\ "/>
    <numFmt numFmtId="167" formatCode="#,##0.###%;\-#,##0.###%;\ "/>
    <numFmt numFmtId="168" formatCode="0;\-0;\ "/>
    <numFmt numFmtId="169" formatCode="#,##0.#%"/>
    <numFmt numFmtId="170" formatCode="#,##0%"/>
    <numFmt numFmtId="171" formatCode="#,##0.0"/>
    <numFmt numFmtId="172" formatCode="#,##0.####%"/>
    <numFmt numFmtId="173" formatCode="#,##0.00%"/>
    <numFmt numFmtId="174" formatCode="\+#,##0.##%;\-#,##0.##%"/>
    <numFmt numFmtId="175" formatCode="#,##0.##%;\-#,##0.##%"/>
  </numFmts>
  <fonts count="22" x14ac:knownFonts="1">
    <font>
      <sz val="10"/>
      <color rgb="FF000000"/>
      <name val="Arial"/>
    </font>
    <font>
      <sz val="9"/>
      <color rgb="FF333333"/>
      <name val="Arial"/>
      <family val="2"/>
    </font>
    <font>
      <b/>
      <sz val="9"/>
      <color rgb="FFFFFFFF"/>
      <name val="Arial"/>
      <family val="2"/>
    </font>
    <font>
      <b/>
      <sz val="9"/>
      <color rgb="FFFBD2D2"/>
      <name val="Arial"/>
      <family val="2"/>
    </font>
    <font>
      <b/>
      <sz val="9"/>
      <color rgb="FFE2CFF5"/>
      <name val="Arial"/>
      <family val="2"/>
    </font>
    <font>
      <b/>
      <sz val="9"/>
      <color rgb="FFFFCC99"/>
      <name val="Arial"/>
      <family val="2"/>
    </font>
    <font>
      <b/>
      <sz val="9"/>
      <color rgb="FFCCFFFF"/>
      <name val="Arial"/>
      <family val="2"/>
    </font>
    <font>
      <b/>
      <sz val="9"/>
      <color rgb="FF99CCFF"/>
      <name val="Arial"/>
      <family val="2"/>
    </font>
    <font>
      <b/>
      <sz val="9"/>
      <color rgb="FFFFFF99"/>
      <name val="Arial"/>
      <family val="2"/>
    </font>
    <font>
      <b/>
      <sz val="9"/>
      <color rgb="FFCCFFCC"/>
      <name val="Arial"/>
      <family val="2"/>
    </font>
    <font>
      <b/>
      <sz val="9"/>
      <color rgb="FF000000"/>
      <name val="Arial"/>
      <family val="2"/>
    </font>
    <font>
      <b/>
      <u/>
      <sz val="7"/>
      <color rgb="FF0000FF"/>
      <name val="Arial"/>
      <family val="2"/>
    </font>
    <font>
      <b/>
      <sz val="9"/>
      <color rgb="FF333333"/>
      <name val="Arial"/>
      <family val="2"/>
    </font>
    <font>
      <b/>
      <u/>
      <sz val="13"/>
      <color rgb="FFE00F10"/>
      <name val="Arial"/>
      <family val="2"/>
    </font>
    <font>
      <u/>
      <sz val="10"/>
      <color rgb="FF0000FF"/>
      <name val="Arial"/>
      <family val="2"/>
    </font>
    <font>
      <b/>
      <sz val="9"/>
      <color rgb="FFFFFFCE"/>
      <name val="Arial"/>
      <family val="2"/>
    </font>
    <font>
      <b/>
      <sz val="9"/>
      <color rgb="FFCEFFCE"/>
      <name val="Arial"/>
      <family val="2"/>
    </font>
    <font>
      <b/>
      <sz val="9"/>
      <color rgb="FFC696FF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b/>
      <sz val="9"/>
      <color rgb="FFCCFFFF"/>
      <name val="Arial"/>
      <family val="2"/>
    </font>
    <font>
      <b/>
      <sz val="9"/>
      <color rgb="FFFFFF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FFCCCC"/>
        <bgColor rgb="FFFFFFFF"/>
      </patternFill>
    </fill>
    <fill>
      <patternFill patternType="solid">
        <fgColor rgb="FFF7F7F7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FFB2B5"/>
        <bgColor rgb="FFFFFFFF"/>
      </patternFill>
    </fill>
    <fill>
      <patternFill patternType="solid">
        <fgColor rgb="FFDDDDDD"/>
        <bgColor rgb="FFFFFFFF"/>
      </patternFill>
    </fill>
    <fill>
      <patternFill patternType="solid">
        <fgColor rgb="FF92D050"/>
        <bgColor rgb="FFFFFFFF"/>
      </patternFill>
    </fill>
  </fills>
  <borders count="9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DDDDDD"/>
      </left>
      <right/>
      <top/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/>
      <diagonal/>
    </border>
  </borders>
  <cellStyleXfs count="2">
    <xf numFmtId="0" fontId="0" fillId="0" borderId="0"/>
    <xf numFmtId="9" fontId="19" fillId="0" borderId="0" applyFont="0" applyFill="0" applyBorder="0" applyAlignment="0" applyProtection="0"/>
  </cellStyleXfs>
  <cellXfs count="141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 wrapText="1"/>
    </xf>
    <xf numFmtId="0" fontId="8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  <xf numFmtId="0" fontId="11" fillId="3" borderId="3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/>
    </xf>
    <xf numFmtId="49" fontId="12" fillId="2" borderId="4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164" fontId="12" fillId="2" borderId="4" xfId="0" applyNumberFormat="1" applyFont="1" applyFill="1" applyBorder="1" applyAlignment="1">
      <alignment horizontal="center" vertical="center"/>
    </xf>
    <xf numFmtId="165" fontId="12" fillId="2" borderId="4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/>
    </xf>
    <xf numFmtId="49" fontId="14" fillId="2" borderId="5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5" fillId="7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39" fontId="1" fillId="2" borderId="1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167" fontId="1" fillId="2" borderId="1" xfId="0" applyNumberFormat="1" applyFont="1" applyFill="1" applyBorder="1" applyAlignment="1">
      <alignment horizontal="center" vertical="center"/>
    </xf>
    <xf numFmtId="168" fontId="1" fillId="2" borderId="1" xfId="0" applyNumberFormat="1" applyFont="1" applyFill="1" applyBorder="1" applyAlignment="1">
      <alignment horizontal="center" vertical="center"/>
    </xf>
    <xf numFmtId="169" fontId="1" fillId="2" borderId="1" xfId="0" applyNumberFormat="1" applyFont="1" applyFill="1" applyBorder="1" applyAlignment="1">
      <alignment horizontal="center" vertical="center"/>
    </xf>
    <xf numFmtId="170" fontId="1" fillId="8" borderId="1" xfId="0" applyNumberFormat="1" applyFont="1" applyFill="1" applyBorder="1" applyAlignment="1">
      <alignment horizontal="center" vertical="center"/>
    </xf>
    <xf numFmtId="171" fontId="1" fillId="2" borderId="1" xfId="0" applyNumberFormat="1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169" fontId="18" fillId="9" borderId="1" xfId="0" applyNumberFormat="1" applyFont="1" applyFill="1" applyBorder="1" applyAlignment="1">
      <alignment horizontal="center" vertical="center"/>
    </xf>
    <xf numFmtId="172" fontId="1" fillId="2" borderId="1" xfId="0" applyNumberFormat="1" applyFont="1" applyFill="1" applyBorder="1" applyAlignment="1">
      <alignment horizontal="center" vertical="center"/>
    </xf>
    <xf numFmtId="168" fontId="1" fillId="8" borderId="1" xfId="0" applyNumberFormat="1" applyFont="1" applyFill="1" applyBorder="1" applyAlignment="1">
      <alignment horizontal="center" vertical="center"/>
    </xf>
    <xf numFmtId="169" fontId="18" fillId="5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169" fontId="18" fillId="4" borderId="1" xfId="0" applyNumberFormat="1" applyFont="1" applyFill="1" applyBorder="1" applyAlignment="1">
      <alignment horizontal="center" vertical="center"/>
    </xf>
    <xf numFmtId="171" fontId="1" fillId="8" borderId="1" xfId="0" applyNumberFormat="1" applyFont="1" applyFill="1" applyBorder="1" applyAlignment="1">
      <alignment horizontal="center" vertical="center"/>
    </xf>
    <xf numFmtId="3" fontId="1" fillId="8" borderId="1" xfId="0" applyNumberFormat="1" applyFont="1" applyFill="1" applyBorder="1" applyAlignment="1">
      <alignment horizontal="center" vertical="center"/>
    </xf>
    <xf numFmtId="173" fontId="1" fillId="2" borderId="1" xfId="0" applyNumberFormat="1" applyFont="1" applyFill="1" applyBorder="1" applyAlignment="1">
      <alignment horizontal="center" vertical="center"/>
    </xf>
    <xf numFmtId="174" fontId="1" fillId="2" borderId="1" xfId="0" applyNumberFormat="1" applyFont="1" applyFill="1" applyBorder="1" applyAlignment="1">
      <alignment horizontal="center" vertical="center"/>
    </xf>
    <xf numFmtId="174" fontId="18" fillId="4" borderId="1" xfId="0" applyNumberFormat="1" applyFont="1" applyFill="1" applyBorder="1" applyAlignment="1">
      <alignment horizontal="center" vertical="center"/>
    </xf>
    <xf numFmtId="173" fontId="18" fillId="4" borderId="1" xfId="0" applyNumberFormat="1" applyFont="1" applyFill="1" applyBorder="1" applyAlignment="1">
      <alignment horizontal="center" vertical="center"/>
    </xf>
    <xf numFmtId="169" fontId="18" fillId="2" borderId="1" xfId="0" applyNumberFormat="1" applyFont="1" applyFill="1" applyBorder="1" applyAlignment="1">
      <alignment horizontal="center" vertical="center"/>
    </xf>
    <xf numFmtId="174" fontId="18" fillId="10" borderId="1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39" fontId="12" fillId="2" borderId="4" xfId="0" applyNumberFormat="1" applyFont="1" applyFill="1" applyBorder="1" applyAlignment="1">
      <alignment horizontal="center" vertical="center"/>
    </xf>
    <xf numFmtId="169" fontId="12" fillId="2" borderId="4" xfId="0" applyNumberFormat="1" applyFont="1" applyFill="1" applyBorder="1" applyAlignment="1">
      <alignment horizontal="center" vertical="center"/>
    </xf>
    <xf numFmtId="49" fontId="12" fillId="8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71" fontId="12" fillId="2" borderId="1" xfId="0" applyNumberFormat="1" applyFont="1" applyFill="1" applyBorder="1" applyAlignment="1">
      <alignment horizontal="center" vertical="center"/>
    </xf>
    <xf numFmtId="49" fontId="12" fillId="11" borderId="1" xfId="0" applyNumberFormat="1" applyFont="1" applyFill="1" applyBorder="1" applyAlignment="1">
      <alignment horizontal="center" vertical="center"/>
    </xf>
    <xf numFmtId="169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9" fontId="12" fillId="8" borderId="4" xfId="0" applyNumberFormat="1" applyFont="1" applyFill="1" applyBorder="1" applyAlignment="1">
      <alignment horizontal="center" vertical="center"/>
    </xf>
    <xf numFmtId="3" fontId="12" fillId="2" borderId="4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165" fontId="12" fillId="2" borderId="1" xfId="0" applyNumberFormat="1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horizontal="center" vertical="center"/>
    </xf>
    <xf numFmtId="173" fontId="12" fillId="2" borderId="1" xfId="0" applyNumberFormat="1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 wrapText="1"/>
    </xf>
    <xf numFmtId="169" fontId="1" fillId="8" borderId="1" xfId="0" applyNumberFormat="1" applyFont="1" applyFill="1" applyBorder="1" applyAlignment="1">
      <alignment horizontal="center" vertical="center"/>
    </xf>
    <xf numFmtId="175" fontId="1" fillId="2" borderId="1" xfId="0" applyNumberFormat="1" applyFont="1" applyFill="1" applyBorder="1" applyAlignment="1">
      <alignment horizontal="center" vertical="center"/>
    </xf>
    <xf numFmtId="175" fontId="18" fillId="4" borderId="1" xfId="0" applyNumberFormat="1" applyFont="1" applyFill="1" applyBorder="1" applyAlignment="1">
      <alignment horizontal="center" vertical="center"/>
    </xf>
    <xf numFmtId="174" fontId="18" fillId="9" borderId="1" xfId="0" applyNumberFormat="1" applyFont="1" applyFill="1" applyBorder="1" applyAlignment="1">
      <alignment horizontal="center" vertical="center"/>
    </xf>
    <xf numFmtId="171" fontId="12" fillId="2" borderId="4" xfId="0" applyNumberFormat="1" applyFont="1" applyFill="1" applyBorder="1" applyAlignment="1">
      <alignment horizontal="center" vertical="center"/>
    </xf>
    <xf numFmtId="175" fontId="12" fillId="2" borderId="1" xfId="0" applyNumberFormat="1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65" fontId="1" fillId="8" borderId="1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49" fontId="6" fillId="3" borderId="0" xfId="0" applyNumberFormat="1" applyFont="1" applyFill="1" applyBorder="1" applyAlignment="1">
      <alignment horizontal="center" vertical="center" wrapText="1"/>
    </xf>
    <xf numFmtId="10" fontId="1" fillId="2" borderId="1" xfId="1" applyNumberFormat="1" applyFont="1" applyFill="1" applyBorder="1" applyAlignment="1">
      <alignment horizontal="center" vertical="center"/>
    </xf>
    <xf numFmtId="169" fontId="18" fillId="12" borderId="1" xfId="0" applyNumberFormat="1" applyFont="1" applyFill="1" applyBorder="1" applyAlignment="1">
      <alignment horizontal="center" vertical="center"/>
    </xf>
    <xf numFmtId="169" fontId="1" fillId="12" borderId="1" xfId="0" applyNumberFormat="1" applyFont="1" applyFill="1" applyBorder="1" applyAlignment="1">
      <alignment horizontal="center" vertical="center"/>
    </xf>
    <xf numFmtId="164" fontId="1" fillId="12" borderId="1" xfId="0" applyNumberFormat="1" applyFont="1" applyFill="1" applyBorder="1" applyAlignment="1">
      <alignment horizontal="center" vertical="center"/>
    </xf>
    <xf numFmtId="171" fontId="1" fillId="12" borderId="1" xfId="0" applyNumberFormat="1" applyFont="1" applyFill="1" applyBorder="1" applyAlignment="1">
      <alignment horizontal="center" vertical="center"/>
    </xf>
    <xf numFmtId="172" fontId="1" fillId="12" borderId="1" xfId="0" applyNumberFormat="1" applyFont="1" applyFill="1" applyBorder="1" applyAlignment="1">
      <alignment horizontal="center" vertical="center"/>
    </xf>
    <xf numFmtId="165" fontId="1" fillId="12" borderId="1" xfId="0" applyNumberFormat="1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10" fontId="1" fillId="12" borderId="1" xfId="1" applyNumberFormat="1" applyFont="1" applyFill="1" applyBorder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 wrapText="1"/>
    </xf>
    <xf numFmtId="49" fontId="13" fillId="2" borderId="0" xfId="0" applyNumberFormat="1" applyFont="1" applyFill="1" applyAlignment="1">
      <alignment horizontal="left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/>
    </xf>
    <xf numFmtId="49" fontId="10" fillId="5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0" fillId="6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Alignment="1">
      <alignment horizontal="center" vertical="center"/>
    </xf>
    <xf numFmtId="49" fontId="8" fillId="3" borderId="0" xfId="0" applyNumberFormat="1" applyFont="1" applyFill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0" xfId="0" applyNumberFormat="1" applyFont="1" applyFill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3" borderId="0" xfId="0" applyNumberFormat="1" applyFont="1" applyFill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3" borderId="0" xfId="0" applyNumberFormat="1" applyFont="1" applyFill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8" xfId="0" applyNumberFormat="1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49" fontId="7" fillId="3" borderId="7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wrapText="1"/>
    </xf>
    <xf numFmtId="49" fontId="2" fillId="3" borderId="2" xfId="0" applyNumberFormat="1" applyFont="1" applyFill="1" applyBorder="1" applyAlignment="1">
      <alignment horizontal="center" wrapText="1"/>
    </xf>
    <xf numFmtId="49" fontId="3" fillId="3" borderId="7" xfId="0" applyNumberFormat="1" applyFont="1" applyFill="1" applyBorder="1" applyAlignment="1">
      <alignment horizontal="center" vertical="center" wrapText="1"/>
    </xf>
    <xf numFmtId="49" fontId="15" fillId="3" borderId="7" xfId="0" applyNumberFormat="1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49" fontId="16" fillId="3" borderId="7" xfId="0" applyNumberFormat="1" applyFont="1" applyFill="1" applyBorder="1" applyAlignment="1">
      <alignment horizontal="center" vertical="center" wrapText="1"/>
    </xf>
    <xf numFmtId="49" fontId="16" fillId="3" borderId="1" xfId="0" applyNumberFormat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49" fontId="17" fillId="3" borderId="7" xfId="0" applyNumberFormat="1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4" fillId="3" borderId="7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7" xfId="0" applyNumberFormat="1" applyFont="1" applyFill="1" applyBorder="1" applyAlignment="1">
      <alignment horizontal="center" vertical="center" wrapText="1"/>
    </xf>
    <xf numFmtId="49" fontId="20" fillId="3" borderId="1" xfId="0" applyNumberFormat="1" applyFont="1" applyFill="1" applyBorder="1" applyAlignment="1">
      <alignment horizontal="center" vertical="center" wrapText="1"/>
    </xf>
    <xf numFmtId="49" fontId="21" fillId="3" borderId="6" xfId="0" applyNumberFormat="1" applyFont="1" applyFill="1" applyBorder="1" applyAlignment="1">
      <alignment horizontal="center" vertical="center" wrapText="1"/>
    </xf>
    <xf numFmtId="49" fontId="2" fillId="3" borderId="0" xfId="0" applyNumberFormat="1" applyFont="1" applyFill="1" applyAlignment="1">
      <alignment horizontal="center" wrapText="1"/>
    </xf>
    <xf numFmtId="49" fontId="2" fillId="3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center" vertical="center"/>
    </xf>
    <xf numFmtId="3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164" fontId="1" fillId="0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33/les-campagnes-recurrentes/25316/lexique-du-suivi-quotidien-de-la-part-variable-sur-objectifs-2022.docx" TargetMode="External"/><Relationship Id="rId2" Type="http://schemas.openxmlformats.org/officeDocument/2006/relationships/hyperlink" Target="http://commerciaux.celca.caisse-epargne.fr/download/33/les-campagnes-recurrentes/25316/lexique-du-suivi-quotidien-de-la-part-variable-sur-objectifs-2022.docx" TargetMode="External"/><Relationship Id="rId1" Type="http://schemas.openxmlformats.org/officeDocument/2006/relationships/hyperlink" Target="http://commerciaux.celca.caisse-epargne.fr/download/33/les-campagnes-recurrentes/25316/lexique-du-suivi-quotidien-de-la-part-variable-sur-objectifs-2022.docx" TargetMode="External"/><Relationship Id="rId5" Type="http://schemas.openxmlformats.org/officeDocument/2006/relationships/hyperlink" Target="http://commerciaux.celca.caisse-epargne.fr/download/33/les-campagnes-recurrentes/25316/lexique-du-suivi-quotidien-de-la-part-variable-sur-objectifs-2022.docx" TargetMode="External"/><Relationship Id="rId4" Type="http://schemas.openxmlformats.org/officeDocument/2006/relationships/hyperlink" Target="http://commerciaux.celca.caisse-epargne.fr/download/33/les-campagnes-recurrentes/25316/lexique-du-suivi-quotidien-de-la-part-variable-sur-objectifs-2022.doc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commerciaux.celca.caisse-epargne.fr/download/33/les-campagnes-recurrentes/25316/lexique-du-suivi-quotidien-de-la-part-variable-sur-objectifs-2022.docx" TargetMode="External"/><Relationship Id="rId1" Type="http://schemas.openxmlformats.org/officeDocument/2006/relationships/hyperlink" Target="http://commerciaux.celca.caisse-epargne.fr/download/33/les-campagnes-recurrentes/25316/lexique-du-suivi-quotidien-de-la-part-variable-sur-objectifs-2022.docx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commerciaux.celca.caisse-epargne.fr/download/33/les-campagnes-recurrentes/25316/lexique-du-suivi-quotidien-de-la-part-variable-sur-objectifs-2022.docx" TargetMode="External"/><Relationship Id="rId1" Type="http://schemas.openxmlformats.org/officeDocument/2006/relationships/hyperlink" Target="http://commerciaux.celca.caisse-epargne.fr/download/33/les-campagnes-recurrentes/25316/lexique-du-suivi-quotidien-de-la-part-variable-sur-objectifs-2022.docx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://commerciaux.celca.caisse-epargne.fr/download/33/les-campagnes-recurrentes/25316/lexique-du-suivi-quotidien-de-la-part-variable-sur-objectifs-2022.docx" TargetMode="External"/><Relationship Id="rId1" Type="http://schemas.openxmlformats.org/officeDocument/2006/relationships/hyperlink" Target="http://commerciaux.celca.caisse-epargne.fr/download/33/les-campagnes-recurrentes/25316/lexique-du-suivi-quotidien-de-la-part-variable-sur-objectifs-20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39"/>
  <sheetViews>
    <sheetView workbookViewId="0"/>
  </sheetViews>
  <sheetFormatPr baseColWidth="10" defaultRowHeight="12.75" x14ac:dyDescent="0.2"/>
  <cols>
    <col min="1" max="1" width="33.85546875" customWidth="1"/>
    <col min="2" max="2" width="10" customWidth="1"/>
    <col min="3" max="3" width="0.28515625" customWidth="1"/>
    <col min="4" max="5" width="10.140625" customWidth="1"/>
    <col min="6" max="6" width="0.28515625" customWidth="1"/>
    <col min="7" max="14" width="7.42578125" customWidth="1"/>
    <col min="15" max="15" width="0.28515625" customWidth="1"/>
    <col min="16" max="20" width="10.7109375" customWidth="1"/>
    <col min="21" max="21" width="0.28515625" customWidth="1"/>
    <col min="22" max="24" width="10.7109375" customWidth="1"/>
    <col min="25" max="25" width="11" customWidth="1"/>
    <col min="26" max="26" width="10.7109375" customWidth="1"/>
    <col min="27" max="27" width="0.28515625" customWidth="1"/>
    <col min="28" max="32" width="10.7109375" customWidth="1"/>
    <col min="33" max="33" width="0.28515625" customWidth="1"/>
    <col min="34" max="34" width="10.140625" customWidth="1"/>
    <col min="35" max="38" width="10.7109375" customWidth="1"/>
    <col min="39" max="39" width="0.28515625" customWidth="1"/>
    <col min="40" max="40" width="10.7109375" customWidth="1"/>
    <col min="41" max="41" width="10" customWidth="1"/>
    <col min="42" max="42" width="10.7109375" customWidth="1"/>
    <col min="43" max="44" width="10" customWidth="1"/>
    <col min="45" max="45" width="0.28515625" customWidth="1"/>
    <col min="46" max="46" width="10.140625" customWidth="1"/>
    <col min="47" max="47" width="10" customWidth="1"/>
    <col min="48" max="48" width="10.7109375" customWidth="1"/>
    <col min="49" max="50" width="10" customWidth="1"/>
    <col min="51" max="51" width="0.28515625" customWidth="1"/>
    <col min="52" max="52" width="10.140625" customWidth="1"/>
    <col min="53" max="53" width="10" customWidth="1"/>
    <col min="54" max="56" width="10.7109375" customWidth="1"/>
    <col min="57" max="58" width="0.28515625" customWidth="1"/>
    <col min="59" max="59" width="4.85546875" customWidth="1"/>
  </cols>
  <sheetData>
    <row r="1" spans="1:58" s="1" customFormat="1" ht="1.1499999999999999" customHeight="1" x14ac:dyDescent="0.2"/>
    <row r="2" spans="1:58" s="1" customFormat="1" ht="21.4" customHeight="1" x14ac:dyDescent="0.2">
      <c r="A2" s="94" t="s">
        <v>60</v>
      </c>
      <c r="B2" s="94"/>
      <c r="C2" s="94"/>
      <c r="D2" s="94"/>
      <c r="E2" s="94"/>
      <c r="F2" s="94"/>
    </row>
    <row r="3" spans="1:58" s="1" customFormat="1" ht="12.75" customHeight="1" x14ac:dyDescent="0.2">
      <c r="A3" s="24" t="s">
        <v>61</v>
      </c>
    </row>
    <row r="4" spans="1:58" s="1" customFormat="1" ht="2.1" customHeight="1" x14ac:dyDescent="0.2"/>
    <row r="5" spans="1:58" s="1" customFormat="1" ht="25.5" customHeight="1" x14ac:dyDescent="0.2">
      <c r="A5" s="93" t="s">
        <v>0</v>
      </c>
      <c r="B5" s="100" t="s">
        <v>1</v>
      </c>
      <c r="C5" s="2"/>
      <c r="D5" s="107" t="s">
        <v>2</v>
      </c>
      <c r="E5" s="107" t="s">
        <v>3</v>
      </c>
      <c r="G5" s="108" t="s">
        <v>4</v>
      </c>
      <c r="H5" s="108"/>
      <c r="I5" s="108"/>
      <c r="J5" s="108"/>
      <c r="K5" s="108"/>
      <c r="L5" s="108"/>
      <c r="M5" s="108"/>
      <c r="N5" s="108"/>
      <c r="P5" s="109" t="s">
        <v>5</v>
      </c>
      <c r="Q5" s="109"/>
      <c r="R5" s="109"/>
      <c r="S5" s="109"/>
      <c r="T5" s="109"/>
      <c r="U5" s="3"/>
      <c r="V5" s="110" t="s">
        <v>6</v>
      </c>
      <c r="W5" s="110"/>
      <c r="X5" s="110"/>
      <c r="Y5" s="110"/>
      <c r="Z5" s="110"/>
      <c r="AA5" s="3"/>
      <c r="AB5" s="95" t="s">
        <v>7</v>
      </c>
      <c r="AC5" s="95"/>
      <c r="AD5" s="95"/>
      <c r="AE5" s="95"/>
      <c r="AF5" s="95"/>
      <c r="AG5" s="3"/>
      <c r="AH5" s="101" t="s">
        <v>8</v>
      </c>
      <c r="AI5" s="101"/>
      <c r="AJ5" s="101"/>
      <c r="AK5" s="101"/>
      <c r="AL5" s="101"/>
      <c r="AN5" s="102" t="s">
        <v>9</v>
      </c>
      <c r="AO5" s="102"/>
      <c r="AP5" s="102"/>
      <c r="AQ5" s="102"/>
      <c r="AR5" s="102"/>
      <c r="AS5" s="4"/>
      <c r="AT5" s="103" t="s">
        <v>10</v>
      </c>
      <c r="AU5" s="103"/>
      <c r="AV5" s="103"/>
      <c r="AW5" s="103"/>
      <c r="AX5" s="103"/>
      <c r="AY5" s="5"/>
      <c r="AZ5" s="105" t="s">
        <v>11</v>
      </c>
      <c r="BA5" s="105"/>
      <c r="BB5" s="105"/>
      <c r="BC5" s="105"/>
      <c r="BD5" s="105"/>
      <c r="BE5" s="6"/>
      <c r="BF5" s="6"/>
    </row>
    <row r="6" spans="1:58" s="1" customFormat="1" ht="30.95" customHeight="1" x14ac:dyDescent="0.2">
      <c r="A6" s="93"/>
      <c r="B6" s="100"/>
      <c r="C6" s="2"/>
      <c r="D6" s="107"/>
      <c r="E6" s="107"/>
      <c r="F6" s="7"/>
      <c r="G6" s="100" t="s">
        <v>12</v>
      </c>
      <c r="H6" s="100" t="s">
        <v>13</v>
      </c>
      <c r="I6" s="100" t="s">
        <v>14</v>
      </c>
      <c r="J6" s="100" t="s">
        <v>15</v>
      </c>
      <c r="K6" s="100" t="s">
        <v>16</v>
      </c>
      <c r="L6" s="100" t="s">
        <v>17</v>
      </c>
      <c r="M6" s="100" t="s">
        <v>18</v>
      </c>
      <c r="N6" s="100" t="s">
        <v>19</v>
      </c>
      <c r="O6" s="4"/>
      <c r="P6" s="109" t="s">
        <v>20</v>
      </c>
      <c r="Q6" s="96" t="s">
        <v>21</v>
      </c>
      <c r="R6" s="97" t="s">
        <v>22</v>
      </c>
      <c r="S6" s="98" t="s">
        <v>23</v>
      </c>
      <c r="T6" s="99" t="s">
        <v>24</v>
      </c>
      <c r="U6" s="4"/>
      <c r="V6" s="95" t="s">
        <v>20</v>
      </c>
      <c r="W6" s="96" t="s">
        <v>25</v>
      </c>
      <c r="X6" s="97" t="s">
        <v>26</v>
      </c>
      <c r="Y6" s="98" t="s">
        <v>27</v>
      </c>
      <c r="Z6" s="99" t="s">
        <v>28</v>
      </c>
      <c r="AA6" s="4"/>
      <c r="AB6" s="95" t="s">
        <v>20</v>
      </c>
      <c r="AC6" s="96" t="s">
        <v>25</v>
      </c>
      <c r="AD6" s="97" t="s">
        <v>26</v>
      </c>
      <c r="AE6" s="98" t="s">
        <v>27</v>
      </c>
      <c r="AF6" s="99" t="s">
        <v>28</v>
      </c>
      <c r="AG6" s="4"/>
      <c r="AH6" s="101" t="s">
        <v>20</v>
      </c>
      <c r="AI6" s="96" t="s">
        <v>25</v>
      </c>
      <c r="AJ6" s="97" t="s">
        <v>26</v>
      </c>
      <c r="AK6" s="98" t="s">
        <v>27</v>
      </c>
      <c r="AL6" s="99" t="s">
        <v>28</v>
      </c>
      <c r="AM6" s="4"/>
      <c r="AN6" s="101" t="s">
        <v>20</v>
      </c>
      <c r="AO6" s="96" t="s">
        <v>25</v>
      </c>
      <c r="AP6" s="97" t="s">
        <v>26</v>
      </c>
      <c r="AQ6" s="98" t="s">
        <v>27</v>
      </c>
      <c r="AR6" s="99" t="s">
        <v>28</v>
      </c>
      <c r="AS6" s="4"/>
      <c r="AT6" s="104" t="s">
        <v>20</v>
      </c>
      <c r="AU6" s="96" t="s">
        <v>25</v>
      </c>
      <c r="AV6" s="97" t="s">
        <v>26</v>
      </c>
      <c r="AW6" s="98" t="s">
        <v>27</v>
      </c>
      <c r="AX6" s="99" t="s">
        <v>28</v>
      </c>
      <c r="AY6" s="8"/>
      <c r="AZ6" s="106" t="s">
        <v>20</v>
      </c>
      <c r="BA6" s="96" t="s">
        <v>29</v>
      </c>
      <c r="BB6" s="97" t="s">
        <v>30</v>
      </c>
      <c r="BC6" s="98" t="s">
        <v>31</v>
      </c>
      <c r="BD6" s="99" t="s">
        <v>28</v>
      </c>
      <c r="BE6" s="9"/>
      <c r="BF6" s="10"/>
    </row>
    <row r="7" spans="1:58" s="1" customFormat="1" ht="30.95" customHeight="1" x14ac:dyDescent="0.2">
      <c r="A7" s="93"/>
      <c r="B7" s="100"/>
      <c r="C7" s="2"/>
      <c r="D7" s="11" t="s">
        <v>32</v>
      </c>
      <c r="E7" s="11" t="s">
        <v>32</v>
      </c>
      <c r="F7" s="2"/>
      <c r="G7" s="100"/>
      <c r="H7" s="100"/>
      <c r="I7" s="100"/>
      <c r="J7" s="100"/>
      <c r="K7" s="100"/>
      <c r="L7" s="100"/>
      <c r="M7" s="100"/>
      <c r="N7" s="100"/>
      <c r="O7" s="4"/>
      <c r="P7" s="109"/>
      <c r="Q7" s="96"/>
      <c r="R7" s="97"/>
      <c r="S7" s="98"/>
      <c r="T7" s="99"/>
      <c r="U7" s="4"/>
      <c r="V7" s="95"/>
      <c r="W7" s="96"/>
      <c r="X7" s="97"/>
      <c r="Y7" s="98"/>
      <c r="Z7" s="99"/>
      <c r="AA7" s="4"/>
      <c r="AB7" s="95"/>
      <c r="AC7" s="96"/>
      <c r="AD7" s="97"/>
      <c r="AE7" s="98"/>
      <c r="AF7" s="99"/>
      <c r="AG7" s="4"/>
      <c r="AH7" s="101"/>
      <c r="AI7" s="96"/>
      <c r="AJ7" s="97"/>
      <c r="AK7" s="98"/>
      <c r="AL7" s="99"/>
      <c r="AM7" s="4"/>
      <c r="AN7" s="101"/>
      <c r="AO7" s="96"/>
      <c r="AP7" s="97"/>
      <c r="AQ7" s="98"/>
      <c r="AR7" s="99"/>
      <c r="AS7" s="4"/>
      <c r="AT7" s="104"/>
      <c r="AU7" s="96"/>
      <c r="AV7" s="97"/>
      <c r="AW7" s="98"/>
      <c r="AX7" s="99"/>
      <c r="AY7" s="8"/>
      <c r="AZ7" s="106"/>
      <c r="BA7" s="96"/>
      <c r="BB7" s="97"/>
      <c r="BC7" s="98"/>
      <c r="BD7" s="99"/>
      <c r="BE7" s="9"/>
      <c r="BF7" s="9"/>
    </row>
    <row r="8" spans="1:58" s="1" customFormat="1" ht="19.7" customHeight="1" x14ac:dyDescent="0.2">
      <c r="A8" s="12" t="s">
        <v>33</v>
      </c>
      <c r="B8" s="13">
        <v>18</v>
      </c>
      <c r="C8" s="14"/>
      <c r="D8" s="15">
        <v>4.92716666666667E-2</v>
      </c>
      <c r="E8" s="16">
        <v>4.9444444444444402</v>
      </c>
      <c r="F8" s="14"/>
      <c r="G8" s="13">
        <v>2</v>
      </c>
      <c r="H8" s="13">
        <v>4</v>
      </c>
      <c r="I8" s="13">
        <v>7</v>
      </c>
      <c r="J8" s="13">
        <v>1</v>
      </c>
      <c r="K8" s="13">
        <v>4</v>
      </c>
      <c r="L8" s="13"/>
      <c r="M8" s="13"/>
      <c r="N8" s="13"/>
      <c r="O8" s="3"/>
      <c r="P8" s="15">
        <v>1.3749999999999999E-3</v>
      </c>
      <c r="Q8" s="13"/>
      <c r="R8" s="13">
        <v>4</v>
      </c>
      <c r="S8" s="13">
        <v>3</v>
      </c>
      <c r="T8" s="13">
        <v>11</v>
      </c>
      <c r="U8" s="17"/>
      <c r="V8" s="15">
        <v>3.2916666666666702E-3</v>
      </c>
      <c r="W8" s="13">
        <v>1</v>
      </c>
      <c r="X8" s="13">
        <v>8</v>
      </c>
      <c r="Y8" s="13">
        <v>5</v>
      </c>
      <c r="Z8" s="13">
        <v>4</v>
      </c>
      <c r="AA8" s="17"/>
      <c r="AB8" s="15">
        <v>9.36111111111111E-3</v>
      </c>
      <c r="AC8" s="13">
        <v>15</v>
      </c>
      <c r="AD8" s="13">
        <v>3</v>
      </c>
      <c r="AE8" s="13"/>
      <c r="AF8" s="13"/>
      <c r="AG8" s="3"/>
      <c r="AH8" s="15">
        <v>9.75E-3</v>
      </c>
      <c r="AI8" s="13">
        <v>17</v>
      </c>
      <c r="AJ8" s="13">
        <v>1</v>
      </c>
      <c r="AK8" s="13"/>
      <c r="AL8" s="13"/>
      <c r="AM8" s="3"/>
      <c r="AN8" s="15">
        <v>7.1388888888888899E-3</v>
      </c>
      <c r="AO8" s="13">
        <v>11</v>
      </c>
      <c r="AP8" s="13">
        <v>4</v>
      </c>
      <c r="AQ8" s="13">
        <v>2</v>
      </c>
      <c r="AR8" s="13">
        <v>1</v>
      </c>
      <c r="AT8" s="15">
        <v>1.0874999999999999E-2</v>
      </c>
      <c r="AU8" s="13">
        <v>10</v>
      </c>
      <c r="AV8" s="13">
        <v>6</v>
      </c>
      <c r="AW8" s="13">
        <v>2</v>
      </c>
      <c r="AX8" s="13"/>
      <c r="AY8" s="3"/>
      <c r="AZ8" s="15">
        <v>7.4799999999999997E-3</v>
      </c>
      <c r="BA8" s="13"/>
      <c r="BB8" s="13">
        <v>9</v>
      </c>
      <c r="BC8" s="13">
        <v>5</v>
      </c>
      <c r="BD8" s="13">
        <v>4</v>
      </c>
      <c r="BE8" s="14"/>
      <c r="BF8" s="14"/>
    </row>
    <row r="9" spans="1:58" s="1" customFormat="1" ht="19.7" customHeight="1" x14ac:dyDescent="0.2">
      <c r="A9" s="12" t="s">
        <v>34</v>
      </c>
      <c r="B9" s="13">
        <v>46</v>
      </c>
      <c r="C9" s="14"/>
      <c r="D9" s="15">
        <v>4.9998043478260902E-2</v>
      </c>
      <c r="E9" s="16">
        <v>4.8043478260869596</v>
      </c>
      <c r="F9" s="14"/>
      <c r="G9" s="13">
        <v>2</v>
      </c>
      <c r="H9" s="13">
        <v>9</v>
      </c>
      <c r="I9" s="13">
        <v>19</v>
      </c>
      <c r="J9" s="13">
        <v>10</v>
      </c>
      <c r="K9" s="13">
        <v>6</v>
      </c>
      <c r="L9" s="13"/>
      <c r="M9" s="13"/>
      <c r="N9" s="13"/>
      <c r="O9" s="3"/>
      <c r="P9" s="15">
        <v>2.51086956521739E-3</v>
      </c>
      <c r="Q9" s="13">
        <v>2</v>
      </c>
      <c r="R9" s="13">
        <v>17</v>
      </c>
      <c r="S9" s="13">
        <v>18</v>
      </c>
      <c r="T9" s="13">
        <v>9</v>
      </c>
      <c r="U9" s="17"/>
      <c r="V9" s="15">
        <v>4.7934782608695702E-3</v>
      </c>
      <c r="W9" s="13">
        <v>10</v>
      </c>
      <c r="X9" s="13">
        <v>8</v>
      </c>
      <c r="Y9" s="13">
        <v>11</v>
      </c>
      <c r="Z9" s="13">
        <v>17</v>
      </c>
      <c r="AA9" s="17"/>
      <c r="AB9" s="15">
        <v>8.7826086956521807E-3</v>
      </c>
      <c r="AC9" s="13">
        <v>35</v>
      </c>
      <c r="AD9" s="13">
        <v>8</v>
      </c>
      <c r="AE9" s="13">
        <v>3</v>
      </c>
      <c r="AF9" s="13"/>
      <c r="AG9" s="3"/>
      <c r="AH9" s="15">
        <v>9.7500000000000104E-3</v>
      </c>
      <c r="AI9" s="13">
        <v>42</v>
      </c>
      <c r="AJ9" s="13">
        <v>4</v>
      </c>
      <c r="AK9" s="13"/>
      <c r="AL9" s="13"/>
      <c r="AM9" s="3"/>
      <c r="AN9" s="15">
        <v>6.05434782608696E-3</v>
      </c>
      <c r="AO9" s="13">
        <v>27</v>
      </c>
      <c r="AP9" s="13">
        <v>4</v>
      </c>
      <c r="AQ9" s="13">
        <v>10</v>
      </c>
      <c r="AR9" s="13">
        <v>5</v>
      </c>
      <c r="AT9" s="15">
        <v>8.6086956521739203E-3</v>
      </c>
      <c r="AU9" s="13">
        <v>17</v>
      </c>
      <c r="AV9" s="13">
        <v>19</v>
      </c>
      <c r="AW9" s="13">
        <v>6</v>
      </c>
      <c r="AX9" s="13">
        <v>4</v>
      </c>
      <c r="AY9" s="3"/>
      <c r="AZ9" s="15">
        <v>9.4980434782608696E-3</v>
      </c>
      <c r="BA9" s="13">
        <v>1</v>
      </c>
      <c r="BB9" s="13">
        <v>27</v>
      </c>
      <c r="BC9" s="13">
        <v>10</v>
      </c>
      <c r="BD9" s="13">
        <v>8</v>
      </c>
      <c r="BE9" s="14"/>
      <c r="BF9" s="14"/>
    </row>
    <row r="10" spans="1:58" s="1" customFormat="1" ht="19.7" customHeight="1" x14ac:dyDescent="0.2">
      <c r="A10" s="12" t="s">
        <v>35</v>
      </c>
      <c r="B10" s="13">
        <v>22</v>
      </c>
      <c r="C10" s="14"/>
      <c r="D10" s="15">
        <v>3.3949545454545503E-2</v>
      </c>
      <c r="E10" s="16">
        <v>3.5</v>
      </c>
      <c r="F10" s="14"/>
      <c r="G10" s="13"/>
      <c r="H10" s="13"/>
      <c r="I10" s="13">
        <v>4</v>
      </c>
      <c r="J10" s="13">
        <v>9</v>
      </c>
      <c r="K10" s="13">
        <v>4</v>
      </c>
      <c r="L10" s="13">
        <v>4</v>
      </c>
      <c r="M10" s="13">
        <v>1</v>
      </c>
      <c r="N10" s="13"/>
      <c r="O10" s="3"/>
      <c r="P10" s="15">
        <v>6.8181818181818198E-5</v>
      </c>
      <c r="Q10" s="13"/>
      <c r="R10" s="13">
        <v>1</v>
      </c>
      <c r="S10" s="13">
        <v>2</v>
      </c>
      <c r="T10" s="13">
        <v>19</v>
      </c>
      <c r="U10" s="17"/>
      <c r="V10" s="15">
        <v>1.32954545454545E-3</v>
      </c>
      <c r="W10" s="13">
        <v>1</v>
      </c>
      <c r="X10" s="13">
        <v>1</v>
      </c>
      <c r="Y10" s="13">
        <v>6</v>
      </c>
      <c r="Z10" s="13">
        <v>14</v>
      </c>
      <c r="AA10" s="17"/>
      <c r="AB10" s="15">
        <v>7.3863636363636397E-3</v>
      </c>
      <c r="AC10" s="13">
        <v>11</v>
      </c>
      <c r="AD10" s="13">
        <v>9</v>
      </c>
      <c r="AE10" s="13">
        <v>1</v>
      </c>
      <c r="AF10" s="13">
        <v>1</v>
      </c>
      <c r="AG10" s="3"/>
      <c r="AH10" s="15">
        <v>8.9772727272727296E-3</v>
      </c>
      <c r="AI10" s="13">
        <v>17</v>
      </c>
      <c r="AJ10" s="13">
        <v>4</v>
      </c>
      <c r="AK10" s="13"/>
      <c r="AL10" s="13">
        <v>1</v>
      </c>
      <c r="AM10" s="3"/>
      <c r="AN10" s="15">
        <v>3.38636363636364E-3</v>
      </c>
      <c r="AO10" s="13">
        <v>5</v>
      </c>
      <c r="AP10" s="13">
        <v>4</v>
      </c>
      <c r="AQ10" s="13">
        <v>7</v>
      </c>
      <c r="AR10" s="13">
        <v>6</v>
      </c>
      <c r="AT10" s="15">
        <v>8.4886363636363597E-3</v>
      </c>
      <c r="AU10" s="13">
        <v>9</v>
      </c>
      <c r="AV10" s="13">
        <v>5</v>
      </c>
      <c r="AW10" s="13">
        <v>3</v>
      </c>
      <c r="AX10" s="13">
        <v>5</v>
      </c>
      <c r="AY10" s="3"/>
      <c r="AZ10" s="15">
        <v>4.3131818181818202E-3</v>
      </c>
      <c r="BA10" s="13"/>
      <c r="BB10" s="13">
        <v>10</v>
      </c>
      <c r="BC10" s="13">
        <v>1</v>
      </c>
      <c r="BD10" s="13">
        <v>11</v>
      </c>
      <c r="BE10" s="14"/>
      <c r="BF10" s="14"/>
    </row>
    <row r="11" spans="1:58" s="1" customFormat="1" ht="19.7" customHeight="1" x14ac:dyDescent="0.2">
      <c r="A11" s="12" t="s">
        <v>36</v>
      </c>
      <c r="B11" s="13">
        <v>39</v>
      </c>
      <c r="C11" s="14"/>
      <c r="D11" s="15">
        <v>6.4572051282051304E-2</v>
      </c>
      <c r="E11" s="16">
        <v>5.6666666666666696</v>
      </c>
      <c r="F11" s="14"/>
      <c r="G11" s="13">
        <v>8</v>
      </c>
      <c r="H11" s="13">
        <v>18</v>
      </c>
      <c r="I11" s="13">
        <v>6</v>
      </c>
      <c r="J11" s="13">
        <v>6</v>
      </c>
      <c r="K11" s="13">
        <v>1</v>
      </c>
      <c r="L11" s="13"/>
      <c r="M11" s="13"/>
      <c r="N11" s="13"/>
      <c r="O11" s="3"/>
      <c r="P11" s="15">
        <v>3.38461538461539E-3</v>
      </c>
      <c r="Q11" s="13">
        <v>2</v>
      </c>
      <c r="R11" s="13">
        <v>17</v>
      </c>
      <c r="S11" s="13">
        <v>9</v>
      </c>
      <c r="T11" s="13">
        <v>11</v>
      </c>
      <c r="U11" s="17"/>
      <c r="V11" s="15">
        <v>1.13076923076923E-2</v>
      </c>
      <c r="W11" s="13">
        <v>24</v>
      </c>
      <c r="X11" s="13">
        <v>8</v>
      </c>
      <c r="Y11" s="13">
        <v>5</v>
      </c>
      <c r="Z11" s="13">
        <v>2</v>
      </c>
      <c r="AA11" s="17"/>
      <c r="AB11" s="15">
        <v>9.7179487179487201E-3</v>
      </c>
      <c r="AC11" s="13">
        <v>37</v>
      </c>
      <c r="AD11" s="13">
        <v>1</v>
      </c>
      <c r="AE11" s="13">
        <v>1</v>
      </c>
      <c r="AF11" s="13"/>
      <c r="AG11" s="3"/>
      <c r="AH11" s="15">
        <v>9.1025641025641105E-3</v>
      </c>
      <c r="AI11" s="13">
        <v>34</v>
      </c>
      <c r="AJ11" s="13">
        <v>4</v>
      </c>
      <c r="AK11" s="13">
        <v>1</v>
      </c>
      <c r="AL11" s="13"/>
      <c r="AM11" s="3"/>
      <c r="AN11" s="15">
        <v>5.96153846153846E-3</v>
      </c>
      <c r="AO11" s="13">
        <v>20</v>
      </c>
      <c r="AP11" s="13">
        <v>5</v>
      </c>
      <c r="AQ11" s="13">
        <v>5</v>
      </c>
      <c r="AR11" s="13">
        <v>9</v>
      </c>
      <c r="AT11" s="15">
        <v>1.2500000000000001E-2</v>
      </c>
      <c r="AU11" s="13">
        <v>27</v>
      </c>
      <c r="AV11" s="13">
        <v>10</v>
      </c>
      <c r="AW11" s="13">
        <v>2</v>
      </c>
      <c r="AX11" s="13"/>
      <c r="AY11" s="3"/>
      <c r="AZ11" s="15">
        <v>1.2597692307692299E-2</v>
      </c>
      <c r="BA11" s="13">
        <v>2</v>
      </c>
      <c r="BB11" s="13">
        <v>30</v>
      </c>
      <c r="BC11" s="13">
        <v>6</v>
      </c>
      <c r="BD11" s="13">
        <v>1</v>
      </c>
      <c r="BE11" s="14"/>
      <c r="BF11" s="14"/>
    </row>
    <row r="12" spans="1:58" s="1" customFormat="1" ht="19.7" customHeight="1" x14ac:dyDescent="0.2">
      <c r="A12" s="12" t="s">
        <v>37</v>
      </c>
      <c r="B12" s="13">
        <v>42</v>
      </c>
      <c r="C12" s="14"/>
      <c r="D12" s="15">
        <v>5.0768333333333297E-2</v>
      </c>
      <c r="E12" s="16">
        <v>4.9523809523809499</v>
      </c>
      <c r="F12" s="14"/>
      <c r="G12" s="13">
        <v>1</v>
      </c>
      <c r="H12" s="13">
        <v>19</v>
      </c>
      <c r="I12" s="13">
        <v>9</v>
      </c>
      <c r="J12" s="13">
        <v>6</v>
      </c>
      <c r="K12" s="13">
        <v>5</v>
      </c>
      <c r="L12" s="13">
        <v>1</v>
      </c>
      <c r="M12" s="13">
        <v>1</v>
      </c>
      <c r="N12" s="13"/>
      <c r="O12" s="3"/>
      <c r="P12" s="15">
        <v>3.5535714285714298E-3</v>
      </c>
      <c r="Q12" s="13">
        <v>2</v>
      </c>
      <c r="R12" s="13">
        <v>16</v>
      </c>
      <c r="S12" s="13">
        <v>11</v>
      </c>
      <c r="T12" s="13">
        <v>13</v>
      </c>
      <c r="U12" s="17"/>
      <c r="V12" s="15">
        <v>5.6249999999999998E-3</v>
      </c>
      <c r="W12" s="13">
        <v>11</v>
      </c>
      <c r="X12" s="13">
        <v>9</v>
      </c>
      <c r="Y12" s="13">
        <v>11</v>
      </c>
      <c r="Z12" s="13">
        <v>11</v>
      </c>
      <c r="AA12" s="17"/>
      <c r="AB12" s="15">
        <v>8.5357142857142906E-3</v>
      </c>
      <c r="AC12" s="13">
        <v>33</v>
      </c>
      <c r="AD12" s="13">
        <v>4</v>
      </c>
      <c r="AE12" s="13">
        <v>4</v>
      </c>
      <c r="AF12" s="13">
        <v>1</v>
      </c>
      <c r="AG12" s="3"/>
      <c r="AH12" s="15">
        <v>8.91666666666667E-3</v>
      </c>
      <c r="AI12" s="13">
        <v>34</v>
      </c>
      <c r="AJ12" s="13">
        <v>7</v>
      </c>
      <c r="AK12" s="13">
        <v>1</v>
      </c>
      <c r="AL12" s="13"/>
      <c r="AM12" s="3"/>
      <c r="AN12" s="15">
        <v>5.8333333333333397E-3</v>
      </c>
      <c r="AO12" s="13">
        <v>21</v>
      </c>
      <c r="AP12" s="13">
        <v>7</v>
      </c>
      <c r="AQ12" s="13">
        <v>5</v>
      </c>
      <c r="AR12" s="13">
        <v>9</v>
      </c>
      <c r="AT12" s="15">
        <v>1.05178571428571E-2</v>
      </c>
      <c r="AU12" s="13">
        <v>24</v>
      </c>
      <c r="AV12" s="13">
        <v>11</v>
      </c>
      <c r="AW12" s="13">
        <v>6</v>
      </c>
      <c r="AX12" s="13">
        <v>1</v>
      </c>
      <c r="AY12" s="3"/>
      <c r="AZ12" s="15">
        <v>7.7861904761904804E-3</v>
      </c>
      <c r="BA12" s="13">
        <v>1</v>
      </c>
      <c r="BB12" s="13">
        <v>28</v>
      </c>
      <c r="BC12" s="13">
        <v>7</v>
      </c>
      <c r="BD12" s="13">
        <v>6</v>
      </c>
      <c r="BE12" s="14"/>
      <c r="BF12" s="14"/>
    </row>
    <row r="13" spans="1:58" s="1" customFormat="1" ht="19.7" customHeight="1" x14ac:dyDescent="0.2">
      <c r="A13" s="12" t="s">
        <v>38</v>
      </c>
      <c r="B13" s="13">
        <v>49</v>
      </c>
      <c r="C13" s="14"/>
      <c r="D13" s="15">
        <v>5.3802244897959199E-2</v>
      </c>
      <c r="E13" s="16">
        <v>4.6530612244898002</v>
      </c>
      <c r="F13" s="14"/>
      <c r="G13" s="13">
        <v>7</v>
      </c>
      <c r="H13" s="13">
        <v>10</v>
      </c>
      <c r="I13" s="13">
        <v>13</v>
      </c>
      <c r="J13" s="13">
        <v>6</v>
      </c>
      <c r="K13" s="13">
        <v>7</v>
      </c>
      <c r="L13" s="13">
        <v>3</v>
      </c>
      <c r="M13" s="13">
        <v>3</v>
      </c>
      <c r="N13" s="13"/>
      <c r="O13" s="3"/>
      <c r="P13" s="15">
        <v>2.1734693877551001E-3</v>
      </c>
      <c r="Q13" s="13"/>
      <c r="R13" s="13">
        <v>18</v>
      </c>
      <c r="S13" s="13">
        <v>12</v>
      </c>
      <c r="T13" s="13">
        <v>19</v>
      </c>
      <c r="U13" s="17"/>
      <c r="V13" s="15">
        <v>8.3418367346938804E-3</v>
      </c>
      <c r="W13" s="13">
        <v>22</v>
      </c>
      <c r="X13" s="13">
        <v>9</v>
      </c>
      <c r="Y13" s="13">
        <v>9</v>
      </c>
      <c r="Z13" s="13">
        <v>9</v>
      </c>
      <c r="AA13" s="17"/>
      <c r="AB13" s="15">
        <v>7.64285714285715E-3</v>
      </c>
      <c r="AC13" s="13">
        <v>34</v>
      </c>
      <c r="AD13" s="13">
        <v>6</v>
      </c>
      <c r="AE13" s="13">
        <v>5</v>
      </c>
      <c r="AF13" s="13">
        <v>4</v>
      </c>
      <c r="AG13" s="3"/>
      <c r="AH13" s="15">
        <v>8.0612244897959196E-3</v>
      </c>
      <c r="AI13" s="13">
        <v>37</v>
      </c>
      <c r="AJ13" s="13">
        <v>5</v>
      </c>
      <c r="AK13" s="13">
        <v>5</v>
      </c>
      <c r="AL13" s="13">
        <v>2</v>
      </c>
      <c r="AM13" s="3"/>
      <c r="AN13" s="15">
        <v>3.39795918367347E-3</v>
      </c>
      <c r="AO13" s="13">
        <v>12</v>
      </c>
      <c r="AP13" s="13">
        <v>10</v>
      </c>
      <c r="AQ13" s="13">
        <v>11</v>
      </c>
      <c r="AR13" s="13">
        <v>16</v>
      </c>
      <c r="AT13" s="15">
        <v>1.21989795918367E-2</v>
      </c>
      <c r="AU13" s="13">
        <v>36</v>
      </c>
      <c r="AV13" s="13">
        <v>7</v>
      </c>
      <c r="AW13" s="13">
        <v>5</v>
      </c>
      <c r="AX13" s="13">
        <v>1</v>
      </c>
      <c r="AY13" s="3"/>
      <c r="AZ13" s="15">
        <v>1.1985918367346899E-2</v>
      </c>
      <c r="BA13" s="13">
        <v>3</v>
      </c>
      <c r="BB13" s="13">
        <v>29</v>
      </c>
      <c r="BC13" s="13">
        <v>5</v>
      </c>
      <c r="BD13" s="13">
        <v>12</v>
      </c>
      <c r="BE13" s="14"/>
      <c r="BF13" s="14"/>
    </row>
    <row r="14" spans="1:58" s="1" customFormat="1" ht="19.7" customHeight="1" x14ac:dyDescent="0.2">
      <c r="A14" s="12" t="s">
        <v>39</v>
      </c>
      <c r="B14" s="13">
        <v>24</v>
      </c>
      <c r="C14" s="14"/>
      <c r="D14" s="15">
        <v>4.6588749999999998E-2</v>
      </c>
      <c r="E14" s="16">
        <v>4.9166666666666696</v>
      </c>
      <c r="F14" s="14"/>
      <c r="G14" s="13">
        <v>2</v>
      </c>
      <c r="H14" s="13">
        <v>5</v>
      </c>
      <c r="I14" s="13">
        <v>10</v>
      </c>
      <c r="J14" s="13">
        <v>3</v>
      </c>
      <c r="K14" s="13">
        <v>4</v>
      </c>
      <c r="L14" s="13"/>
      <c r="M14" s="13"/>
      <c r="N14" s="13"/>
      <c r="O14" s="3"/>
      <c r="P14" s="15">
        <v>5.9375000000000001E-3</v>
      </c>
      <c r="Q14" s="13">
        <v>3</v>
      </c>
      <c r="R14" s="13">
        <v>15</v>
      </c>
      <c r="S14" s="13">
        <v>5</v>
      </c>
      <c r="T14" s="13">
        <v>1</v>
      </c>
      <c r="U14" s="17"/>
      <c r="V14" s="15">
        <v>1.8125000000000001E-3</v>
      </c>
      <c r="W14" s="13">
        <v>2</v>
      </c>
      <c r="X14" s="13">
        <v>3</v>
      </c>
      <c r="Y14" s="13">
        <v>8</v>
      </c>
      <c r="Z14" s="13">
        <v>11</v>
      </c>
      <c r="AA14" s="17"/>
      <c r="AB14" s="15">
        <v>7.6249999999999998E-3</v>
      </c>
      <c r="AC14" s="13">
        <v>14</v>
      </c>
      <c r="AD14" s="13">
        <v>7</v>
      </c>
      <c r="AE14" s="13">
        <v>2</v>
      </c>
      <c r="AF14" s="13">
        <v>1</v>
      </c>
      <c r="AG14" s="3"/>
      <c r="AH14" s="15">
        <v>9.1666666666666702E-3</v>
      </c>
      <c r="AI14" s="13">
        <v>21</v>
      </c>
      <c r="AJ14" s="13">
        <v>2</v>
      </c>
      <c r="AK14" s="13">
        <v>1</v>
      </c>
      <c r="AL14" s="13"/>
      <c r="AM14" s="3"/>
      <c r="AN14" s="15">
        <v>6.0625000000000002E-3</v>
      </c>
      <c r="AO14" s="13">
        <v>12</v>
      </c>
      <c r="AP14" s="13">
        <v>6</v>
      </c>
      <c r="AQ14" s="13">
        <v>4</v>
      </c>
      <c r="AR14" s="13">
        <v>2</v>
      </c>
      <c r="AT14" s="15">
        <v>9.4062499999999997E-3</v>
      </c>
      <c r="AU14" s="13">
        <v>11</v>
      </c>
      <c r="AV14" s="13">
        <v>9</v>
      </c>
      <c r="AW14" s="13">
        <v>2</v>
      </c>
      <c r="AX14" s="13">
        <v>2</v>
      </c>
      <c r="AY14" s="3"/>
      <c r="AZ14" s="15">
        <v>6.5783333333333301E-3</v>
      </c>
      <c r="BA14" s="13"/>
      <c r="BB14" s="13">
        <v>13</v>
      </c>
      <c r="BC14" s="13">
        <v>1</v>
      </c>
      <c r="BD14" s="13">
        <v>10</v>
      </c>
      <c r="BE14" s="14"/>
      <c r="BF14" s="14"/>
    </row>
    <row r="15" spans="1:58" s="1" customFormat="1" ht="20.25" customHeight="1" x14ac:dyDescent="0.2">
      <c r="A15" s="18" t="s">
        <v>40</v>
      </c>
      <c r="B15" s="19">
        <v>240</v>
      </c>
      <c r="C15" s="20"/>
      <c r="D15" s="21">
        <v>5.1411291666666699E-2</v>
      </c>
      <c r="E15" s="22">
        <v>4.8416666666666703</v>
      </c>
      <c r="F15" s="20"/>
      <c r="G15" s="19">
        <v>22</v>
      </c>
      <c r="H15" s="19">
        <v>65</v>
      </c>
      <c r="I15" s="19">
        <v>68</v>
      </c>
      <c r="J15" s="19">
        <v>41</v>
      </c>
      <c r="K15" s="19">
        <v>31</v>
      </c>
      <c r="L15" s="19">
        <v>8</v>
      </c>
      <c r="M15" s="19">
        <v>5</v>
      </c>
      <c r="N15" s="19"/>
      <c r="O15" s="17"/>
      <c r="P15" s="21">
        <v>2.8E-3</v>
      </c>
      <c r="Q15" s="19">
        <v>9</v>
      </c>
      <c r="R15" s="19">
        <v>88</v>
      </c>
      <c r="S15" s="19">
        <v>60</v>
      </c>
      <c r="T15" s="19">
        <v>83</v>
      </c>
      <c r="U15" s="17"/>
      <c r="V15" s="21">
        <v>5.9937499999999904E-3</v>
      </c>
      <c r="W15" s="19">
        <v>71</v>
      </c>
      <c r="X15" s="19">
        <v>46</v>
      </c>
      <c r="Y15" s="19">
        <v>55</v>
      </c>
      <c r="Z15" s="19">
        <v>68</v>
      </c>
      <c r="AA15" s="17"/>
      <c r="AB15" s="21">
        <v>8.4583333333333299E-3</v>
      </c>
      <c r="AC15" s="19">
        <v>179</v>
      </c>
      <c r="AD15" s="19">
        <v>38</v>
      </c>
      <c r="AE15" s="19">
        <v>16</v>
      </c>
      <c r="AF15" s="19">
        <v>7</v>
      </c>
      <c r="AG15" s="17"/>
      <c r="AH15" s="21">
        <v>9.0249999999999896E-3</v>
      </c>
      <c r="AI15" s="19">
        <v>202</v>
      </c>
      <c r="AJ15" s="19">
        <v>27</v>
      </c>
      <c r="AK15" s="19">
        <v>8</v>
      </c>
      <c r="AL15" s="19">
        <v>3</v>
      </c>
      <c r="AM15" s="17"/>
      <c r="AN15" s="21">
        <v>5.2958333333333399E-3</v>
      </c>
      <c r="AO15" s="19">
        <v>108</v>
      </c>
      <c r="AP15" s="19">
        <v>40</v>
      </c>
      <c r="AQ15" s="19">
        <v>44</v>
      </c>
      <c r="AR15" s="19">
        <v>48</v>
      </c>
      <c r="AS15" s="23"/>
      <c r="AT15" s="21">
        <v>1.0546875000000001E-2</v>
      </c>
      <c r="AU15" s="19">
        <v>134</v>
      </c>
      <c r="AV15" s="19">
        <v>67</v>
      </c>
      <c r="AW15" s="19">
        <v>26</v>
      </c>
      <c r="AX15" s="19">
        <v>13</v>
      </c>
      <c r="AY15" s="17"/>
      <c r="AZ15" s="21">
        <v>9.2914999999999994E-3</v>
      </c>
      <c r="BA15" s="19">
        <v>7</v>
      </c>
      <c r="BB15" s="19">
        <v>146</v>
      </c>
      <c r="BC15" s="19">
        <v>35</v>
      </c>
      <c r="BD15" s="19">
        <v>52</v>
      </c>
      <c r="BE15" s="20"/>
      <c r="BF15" s="20"/>
    </row>
    <row r="16" spans="1:58" s="1" customFormat="1" ht="10.15" customHeight="1" x14ac:dyDescent="0.2"/>
    <row r="17" spans="1:58" s="1" customFormat="1" ht="25.5" customHeight="1" x14ac:dyDescent="0.2">
      <c r="A17" s="93" t="s">
        <v>41</v>
      </c>
      <c r="B17" s="100" t="s">
        <v>1</v>
      </c>
      <c r="C17" s="2"/>
      <c r="D17" s="107" t="s">
        <v>2</v>
      </c>
      <c r="E17" s="107" t="s">
        <v>3</v>
      </c>
      <c r="G17" s="108" t="s">
        <v>4</v>
      </c>
      <c r="H17" s="108"/>
      <c r="I17" s="108"/>
      <c r="J17" s="108"/>
      <c r="K17" s="108"/>
      <c r="L17" s="108"/>
      <c r="M17" s="108"/>
      <c r="N17" s="108"/>
      <c r="P17" s="109" t="s">
        <v>5</v>
      </c>
      <c r="Q17" s="109"/>
      <c r="R17" s="109"/>
      <c r="S17" s="109"/>
      <c r="T17" s="109"/>
      <c r="U17" s="3"/>
      <c r="V17" s="110" t="s">
        <v>6</v>
      </c>
      <c r="W17" s="110"/>
      <c r="X17" s="110"/>
      <c r="Y17" s="110"/>
      <c r="Z17" s="110"/>
      <c r="AA17" s="3"/>
      <c r="AB17" s="95" t="s">
        <v>7</v>
      </c>
      <c r="AC17" s="95"/>
      <c r="AD17" s="95"/>
      <c r="AE17" s="95"/>
      <c r="AF17" s="95"/>
      <c r="AG17" s="3"/>
      <c r="AH17" s="101" t="s">
        <v>8</v>
      </c>
      <c r="AI17" s="101"/>
      <c r="AJ17" s="101"/>
      <c r="AK17" s="101"/>
      <c r="AL17" s="101"/>
      <c r="AN17" s="102" t="s">
        <v>9</v>
      </c>
      <c r="AO17" s="102"/>
      <c r="AP17" s="102"/>
      <c r="AQ17" s="102"/>
      <c r="AR17" s="102"/>
      <c r="AS17" s="4"/>
      <c r="AT17" s="103" t="s">
        <v>10</v>
      </c>
      <c r="AU17" s="103"/>
      <c r="AV17" s="103"/>
      <c r="AW17" s="103"/>
      <c r="AX17" s="103"/>
      <c r="AY17" s="5"/>
      <c r="AZ17" s="105" t="s">
        <v>11</v>
      </c>
      <c r="BA17" s="105"/>
      <c r="BB17" s="105"/>
      <c r="BC17" s="105"/>
      <c r="BD17" s="105"/>
      <c r="BE17" s="6"/>
      <c r="BF17" s="6"/>
    </row>
    <row r="18" spans="1:58" s="1" customFormat="1" ht="30.95" customHeight="1" x14ac:dyDescent="0.2">
      <c r="A18" s="93"/>
      <c r="B18" s="100"/>
      <c r="C18" s="2"/>
      <c r="D18" s="107"/>
      <c r="E18" s="107"/>
      <c r="F18" s="7"/>
      <c r="G18" s="100" t="s">
        <v>12</v>
      </c>
      <c r="H18" s="100" t="s">
        <v>13</v>
      </c>
      <c r="I18" s="100" t="s">
        <v>14</v>
      </c>
      <c r="J18" s="100" t="s">
        <v>15</v>
      </c>
      <c r="K18" s="100" t="s">
        <v>16</v>
      </c>
      <c r="L18" s="100" t="s">
        <v>17</v>
      </c>
      <c r="M18" s="100" t="s">
        <v>18</v>
      </c>
      <c r="N18" s="100" t="s">
        <v>19</v>
      </c>
      <c r="O18" s="4"/>
      <c r="P18" s="109" t="s">
        <v>20</v>
      </c>
      <c r="Q18" s="96" t="s">
        <v>21</v>
      </c>
      <c r="R18" s="97" t="s">
        <v>22</v>
      </c>
      <c r="S18" s="98" t="s">
        <v>23</v>
      </c>
      <c r="T18" s="99" t="s">
        <v>24</v>
      </c>
      <c r="U18" s="4"/>
      <c r="V18" s="95" t="s">
        <v>20</v>
      </c>
      <c r="W18" s="96" t="s">
        <v>25</v>
      </c>
      <c r="X18" s="97" t="s">
        <v>26</v>
      </c>
      <c r="Y18" s="98" t="s">
        <v>27</v>
      </c>
      <c r="Z18" s="99" t="s">
        <v>28</v>
      </c>
      <c r="AA18" s="4"/>
      <c r="AB18" s="95" t="s">
        <v>20</v>
      </c>
      <c r="AC18" s="96" t="s">
        <v>25</v>
      </c>
      <c r="AD18" s="97" t="s">
        <v>26</v>
      </c>
      <c r="AE18" s="98" t="s">
        <v>27</v>
      </c>
      <c r="AF18" s="99" t="s">
        <v>28</v>
      </c>
      <c r="AG18" s="4"/>
      <c r="AH18" s="101" t="s">
        <v>20</v>
      </c>
      <c r="AI18" s="96" t="s">
        <v>25</v>
      </c>
      <c r="AJ18" s="97" t="s">
        <v>26</v>
      </c>
      <c r="AK18" s="98" t="s">
        <v>27</v>
      </c>
      <c r="AL18" s="99" t="s">
        <v>28</v>
      </c>
      <c r="AM18" s="4"/>
      <c r="AN18" s="101" t="s">
        <v>20</v>
      </c>
      <c r="AO18" s="96" t="s">
        <v>25</v>
      </c>
      <c r="AP18" s="97" t="s">
        <v>26</v>
      </c>
      <c r="AQ18" s="98" t="s">
        <v>27</v>
      </c>
      <c r="AR18" s="99" t="s">
        <v>28</v>
      </c>
      <c r="AS18" s="4"/>
      <c r="AT18" s="104" t="s">
        <v>20</v>
      </c>
      <c r="AU18" s="96" t="s">
        <v>25</v>
      </c>
      <c r="AV18" s="97" t="s">
        <v>26</v>
      </c>
      <c r="AW18" s="98" t="s">
        <v>27</v>
      </c>
      <c r="AX18" s="99" t="s">
        <v>28</v>
      </c>
      <c r="AY18" s="8"/>
      <c r="AZ18" s="106" t="s">
        <v>20</v>
      </c>
      <c r="BA18" s="96" t="s">
        <v>29</v>
      </c>
      <c r="BB18" s="97" t="s">
        <v>30</v>
      </c>
      <c r="BC18" s="98" t="s">
        <v>31</v>
      </c>
      <c r="BD18" s="99" t="s">
        <v>28</v>
      </c>
      <c r="BE18" s="9"/>
      <c r="BF18" s="10"/>
    </row>
    <row r="19" spans="1:58" s="1" customFormat="1" ht="30.95" customHeight="1" x14ac:dyDescent="0.2">
      <c r="A19" s="93"/>
      <c r="B19" s="100"/>
      <c r="C19" s="2"/>
      <c r="D19" s="11" t="s">
        <v>32</v>
      </c>
      <c r="E19" s="11" t="s">
        <v>32</v>
      </c>
      <c r="F19" s="2"/>
      <c r="G19" s="100"/>
      <c r="H19" s="100"/>
      <c r="I19" s="100"/>
      <c r="J19" s="100"/>
      <c r="K19" s="100"/>
      <c r="L19" s="100"/>
      <c r="M19" s="100"/>
      <c r="N19" s="100"/>
      <c r="O19" s="4"/>
      <c r="P19" s="109"/>
      <c r="Q19" s="96"/>
      <c r="R19" s="97"/>
      <c r="S19" s="98"/>
      <c r="T19" s="99"/>
      <c r="U19" s="4"/>
      <c r="V19" s="95"/>
      <c r="W19" s="96"/>
      <c r="X19" s="97"/>
      <c r="Y19" s="98"/>
      <c r="Z19" s="99"/>
      <c r="AA19" s="4"/>
      <c r="AB19" s="95"/>
      <c r="AC19" s="96"/>
      <c r="AD19" s="97"/>
      <c r="AE19" s="98"/>
      <c r="AF19" s="99"/>
      <c r="AG19" s="4"/>
      <c r="AH19" s="101"/>
      <c r="AI19" s="96"/>
      <c r="AJ19" s="97"/>
      <c r="AK19" s="98"/>
      <c r="AL19" s="99"/>
      <c r="AM19" s="4"/>
      <c r="AN19" s="101"/>
      <c r="AO19" s="96"/>
      <c r="AP19" s="97"/>
      <c r="AQ19" s="98"/>
      <c r="AR19" s="99"/>
      <c r="AS19" s="4"/>
      <c r="AT19" s="104"/>
      <c r="AU19" s="96"/>
      <c r="AV19" s="97"/>
      <c r="AW19" s="98"/>
      <c r="AX19" s="99"/>
      <c r="AY19" s="8"/>
      <c r="AZ19" s="106"/>
      <c r="BA19" s="96"/>
      <c r="BB19" s="97"/>
      <c r="BC19" s="98"/>
      <c r="BD19" s="99"/>
      <c r="BE19" s="9"/>
      <c r="BF19" s="9"/>
    </row>
    <row r="20" spans="1:58" s="1" customFormat="1" ht="19.7" customHeight="1" x14ac:dyDescent="0.2">
      <c r="A20" s="12" t="s">
        <v>42</v>
      </c>
      <c r="B20" s="13">
        <v>10</v>
      </c>
      <c r="C20" s="14"/>
      <c r="D20" s="15">
        <v>7.2114999999999999E-2</v>
      </c>
      <c r="E20" s="16">
        <v>6.1</v>
      </c>
      <c r="F20" s="14"/>
      <c r="G20" s="13">
        <v>4</v>
      </c>
      <c r="H20" s="13">
        <v>4</v>
      </c>
      <c r="I20" s="13">
        <v>1</v>
      </c>
      <c r="J20" s="13">
        <v>1</v>
      </c>
      <c r="K20" s="13"/>
      <c r="L20" s="13"/>
      <c r="M20" s="13"/>
      <c r="N20" s="13"/>
      <c r="O20" s="3"/>
      <c r="P20" s="15">
        <v>7.0499999999999998E-3</v>
      </c>
      <c r="Q20" s="13">
        <v>1</v>
      </c>
      <c r="R20" s="13">
        <v>7</v>
      </c>
      <c r="S20" s="13">
        <v>1</v>
      </c>
      <c r="T20" s="13">
        <v>1</v>
      </c>
      <c r="U20" s="17"/>
      <c r="V20" s="15">
        <v>9.9749999999999995E-3</v>
      </c>
      <c r="W20" s="13">
        <v>5</v>
      </c>
      <c r="X20" s="13">
        <v>2</v>
      </c>
      <c r="Y20" s="13">
        <v>2</v>
      </c>
      <c r="Z20" s="13">
        <v>1</v>
      </c>
      <c r="AA20" s="17"/>
      <c r="AB20" s="15">
        <v>9.9000000000000008E-3</v>
      </c>
      <c r="AC20" s="13">
        <v>9</v>
      </c>
      <c r="AD20" s="13">
        <v>1</v>
      </c>
      <c r="AE20" s="13"/>
      <c r="AF20" s="13"/>
      <c r="AG20" s="3"/>
      <c r="AH20" s="15">
        <v>0.01</v>
      </c>
      <c r="AI20" s="13">
        <v>10</v>
      </c>
      <c r="AJ20" s="13"/>
      <c r="AK20" s="13"/>
      <c r="AL20" s="13"/>
      <c r="AM20" s="3"/>
      <c r="AN20" s="15">
        <v>7.4000000000000003E-3</v>
      </c>
      <c r="AO20" s="13">
        <v>7</v>
      </c>
      <c r="AP20" s="13">
        <v>1</v>
      </c>
      <c r="AQ20" s="13"/>
      <c r="AR20" s="13">
        <v>2</v>
      </c>
      <c r="AT20" s="15">
        <v>1.3724999999999999E-2</v>
      </c>
      <c r="AU20" s="13">
        <v>8</v>
      </c>
      <c r="AV20" s="13">
        <v>2</v>
      </c>
      <c r="AW20" s="13"/>
      <c r="AX20" s="13"/>
      <c r="AY20" s="3"/>
      <c r="AZ20" s="15">
        <v>1.4064999999999999E-2</v>
      </c>
      <c r="BA20" s="13"/>
      <c r="BB20" s="13">
        <v>8</v>
      </c>
      <c r="BC20" s="13">
        <v>2</v>
      </c>
      <c r="BD20" s="13"/>
      <c r="BE20" s="14"/>
      <c r="BF20" s="14"/>
    </row>
    <row r="21" spans="1:58" s="1" customFormat="1" ht="19.7" customHeight="1" x14ac:dyDescent="0.2">
      <c r="A21" s="12" t="s">
        <v>43</v>
      </c>
      <c r="B21" s="13">
        <v>12</v>
      </c>
      <c r="C21" s="14"/>
      <c r="D21" s="15">
        <v>6.03866666666667E-2</v>
      </c>
      <c r="E21" s="16">
        <v>5.5</v>
      </c>
      <c r="F21" s="14"/>
      <c r="G21" s="13">
        <v>2</v>
      </c>
      <c r="H21" s="13">
        <v>5</v>
      </c>
      <c r="I21" s="13">
        <v>2</v>
      </c>
      <c r="J21" s="13">
        <v>3</v>
      </c>
      <c r="K21" s="13"/>
      <c r="L21" s="13"/>
      <c r="M21" s="13"/>
      <c r="N21" s="13"/>
      <c r="O21" s="3"/>
      <c r="P21" s="15">
        <v>1.9375E-3</v>
      </c>
      <c r="Q21" s="13"/>
      <c r="R21" s="13">
        <v>6</v>
      </c>
      <c r="S21" s="13">
        <v>3</v>
      </c>
      <c r="T21" s="13">
        <v>3</v>
      </c>
      <c r="U21" s="17"/>
      <c r="V21" s="15">
        <v>9.1249999999999994E-3</v>
      </c>
      <c r="W21" s="13">
        <v>5</v>
      </c>
      <c r="X21" s="13">
        <v>4</v>
      </c>
      <c r="Y21" s="13">
        <v>2</v>
      </c>
      <c r="Z21" s="13">
        <v>1</v>
      </c>
      <c r="AA21" s="17"/>
      <c r="AB21" s="15">
        <v>9.1666666666666598E-3</v>
      </c>
      <c r="AC21" s="13">
        <v>11</v>
      </c>
      <c r="AD21" s="13"/>
      <c r="AE21" s="13">
        <v>1</v>
      </c>
      <c r="AF21" s="13"/>
      <c r="AG21" s="3"/>
      <c r="AH21" s="15">
        <v>8.2500000000000004E-3</v>
      </c>
      <c r="AI21" s="13">
        <v>9</v>
      </c>
      <c r="AJ21" s="13">
        <v>3</v>
      </c>
      <c r="AK21" s="13"/>
      <c r="AL21" s="13"/>
      <c r="AM21" s="3"/>
      <c r="AN21" s="15">
        <v>5.0000000000000001E-3</v>
      </c>
      <c r="AO21" s="13">
        <v>6</v>
      </c>
      <c r="AP21" s="13"/>
      <c r="AQ21" s="13">
        <v>2</v>
      </c>
      <c r="AR21" s="13">
        <v>4</v>
      </c>
      <c r="AT21" s="15">
        <v>1.175E-2</v>
      </c>
      <c r="AU21" s="13">
        <v>8</v>
      </c>
      <c r="AV21" s="13">
        <v>3</v>
      </c>
      <c r="AW21" s="13">
        <v>1</v>
      </c>
      <c r="AX21" s="13"/>
      <c r="AY21" s="3"/>
      <c r="AZ21" s="15">
        <v>1.5157500000000001E-2</v>
      </c>
      <c r="BA21" s="13">
        <v>2</v>
      </c>
      <c r="BB21" s="13">
        <v>9</v>
      </c>
      <c r="BC21" s="13"/>
      <c r="BD21" s="13">
        <v>1</v>
      </c>
      <c r="BE21" s="14"/>
      <c r="BF21" s="14"/>
    </row>
    <row r="22" spans="1:58" s="1" customFormat="1" ht="19.7" customHeight="1" x14ac:dyDescent="0.2">
      <c r="A22" s="12" t="s">
        <v>44</v>
      </c>
      <c r="B22" s="13">
        <v>6</v>
      </c>
      <c r="C22" s="14"/>
      <c r="D22" s="15">
        <v>6.5960000000000005E-2</v>
      </c>
      <c r="E22" s="16">
        <v>6</v>
      </c>
      <c r="F22" s="14"/>
      <c r="G22" s="13">
        <v>2</v>
      </c>
      <c r="H22" s="13">
        <v>2</v>
      </c>
      <c r="I22" s="13">
        <v>2</v>
      </c>
      <c r="J22" s="13"/>
      <c r="K22" s="13"/>
      <c r="L22" s="13"/>
      <c r="M22" s="13"/>
      <c r="N22" s="13"/>
      <c r="O22" s="3"/>
      <c r="P22" s="15">
        <v>3.875E-3</v>
      </c>
      <c r="Q22" s="13"/>
      <c r="R22" s="13">
        <v>3</v>
      </c>
      <c r="S22" s="13">
        <v>2</v>
      </c>
      <c r="T22" s="13">
        <v>1</v>
      </c>
      <c r="U22" s="17"/>
      <c r="V22" s="15">
        <v>4.2500000000000003E-3</v>
      </c>
      <c r="W22" s="13">
        <v>1</v>
      </c>
      <c r="X22" s="13">
        <v>2</v>
      </c>
      <c r="Y22" s="13">
        <v>2</v>
      </c>
      <c r="Z22" s="13">
        <v>1</v>
      </c>
      <c r="AA22" s="17"/>
      <c r="AB22" s="15">
        <v>9.5833333333333309E-3</v>
      </c>
      <c r="AC22" s="13">
        <v>5</v>
      </c>
      <c r="AD22" s="13">
        <v>1</v>
      </c>
      <c r="AE22" s="13"/>
      <c r="AF22" s="13"/>
      <c r="AG22" s="3"/>
      <c r="AH22" s="15">
        <v>0.01</v>
      </c>
      <c r="AI22" s="13">
        <v>6</v>
      </c>
      <c r="AJ22" s="13"/>
      <c r="AK22" s="13"/>
      <c r="AL22" s="13"/>
      <c r="AM22" s="3"/>
      <c r="AN22" s="15">
        <v>8.5000000000000006E-3</v>
      </c>
      <c r="AO22" s="13">
        <v>4</v>
      </c>
      <c r="AP22" s="13">
        <v>2</v>
      </c>
      <c r="AQ22" s="13"/>
      <c r="AR22" s="13"/>
      <c r="AT22" s="15">
        <v>1.4999999999999999E-2</v>
      </c>
      <c r="AU22" s="13">
        <v>6</v>
      </c>
      <c r="AV22" s="13"/>
      <c r="AW22" s="13"/>
      <c r="AX22" s="13"/>
      <c r="AY22" s="3"/>
      <c r="AZ22" s="15">
        <v>1.4751666666666699E-2</v>
      </c>
      <c r="BA22" s="13"/>
      <c r="BB22" s="13">
        <v>6</v>
      </c>
      <c r="BC22" s="13"/>
      <c r="BD22" s="13"/>
      <c r="BE22" s="14"/>
      <c r="BF22" s="14"/>
    </row>
    <row r="23" spans="1:58" s="1" customFormat="1" ht="19.7" customHeight="1" x14ac:dyDescent="0.2">
      <c r="A23" s="12" t="s">
        <v>45</v>
      </c>
      <c r="B23" s="13">
        <v>12</v>
      </c>
      <c r="C23" s="14"/>
      <c r="D23" s="15">
        <v>3.6292499999999998E-2</v>
      </c>
      <c r="E23" s="16">
        <v>3.6666666666666701</v>
      </c>
      <c r="F23" s="14"/>
      <c r="G23" s="13"/>
      <c r="H23" s="13"/>
      <c r="I23" s="13">
        <v>3</v>
      </c>
      <c r="J23" s="13">
        <v>5</v>
      </c>
      <c r="K23" s="13">
        <v>2</v>
      </c>
      <c r="L23" s="13">
        <v>1</v>
      </c>
      <c r="M23" s="13">
        <v>1</v>
      </c>
      <c r="N23" s="13"/>
      <c r="O23" s="3"/>
      <c r="P23" s="15"/>
      <c r="Q23" s="13"/>
      <c r="R23" s="13"/>
      <c r="S23" s="13">
        <v>1</v>
      </c>
      <c r="T23" s="13">
        <v>11</v>
      </c>
      <c r="U23" s="17"/>
      <c r="V23" s="15"/>
      <c r="W23" s="13"/>
      <c r="X23" s="13"/>
      <c r="Y23" s="13">
        <v>2</v>
      </c>
      <c r="Z23" s="13">
        <v>10</v>
      </c>
      <c r="AA23" s="17"/>
      <c r="AB23" s="15">
        <v>8.4166666666666695E-3</v>
      </c>
      <c r="AC23" s="13">
        <v>7</v>
      </c>
      <c r="AD23" s="13">
        <v>4</v>
      </c>
      <c r="AE23" s="13"/>
      <c r="AF23" s="13">
        <v>1</v>
      </c>
      <c r="AG23" s="3"/>
      <c r="AH23" s="15">
        <v>9.8750000000000001E-3</v>
      </c>
      <c r="AI23" s="13">
        <v>10</v>
      </c>
      <c r="AJ23" s="13">
        <v>2</v>
      </c>
      <c r="AK23" s="13"/>
      <c r="AL23" s="13"/>
      <c r="AM23" s="3"/>
      <c r="AN23" s="15">
        <v>3.7499999999999999E-3</v>
      </c>
      <c r="AO23" s="13">
        <v>4</v>
      </c>
      <c r="AP23" s="13">
        <v>1</v>
      </c>
      <c r="AQ23" s="13">
        <v>5</v>
      </c>
      <c r="AR23" s="13">
        <v>2</v>
      </c>
      <c r="AT23" s="15">
        <v>9.3749999999999997E-3</v>
      </c>
      <c r="AU23" s="13">
        <v>5</v>
      </c>
      <c r="AV23" s="13">
        <v>4</v>
      </c>
      <c r="AW23" s="13">
        <v>1</v>
      </c>
      <c r="AX23" s="13">
        <v>2</v>
      </c>
      <c r="AY23" s="3"/>
      <c r="AZ23" s="15">
        <v>4.8758333333333301E-3</v>
      </c>
      <c r="BA23" s="13"/>
      <c r="BB23" s="13">
        <v>7</v>
      </c>
      <c r="BC23" s="13">
        <v>1</v>
      </c>
      <c r="BD23" s="13">
        <v>4</v>
      </c>
      <c r="BE23" s="14"/>
      <c r="BF23" s="14"/>
    </row>
    <row r="24" spans="1:58" s="1" customFormat="1" ht="19.7" customHeight="1" x14ac:dyDescent="0.2">
      <c r="A24" s="12" t="s">
        <v>46</v>
      </c>
      <c r="B24" s="13">
        <v>14</v>
      </c>
      <c r="C24" s="14"/>
      <c r="D24" s="15">
        <v>4.7839285714285702E-2</v>
      </c>
      <c r="E24" s="16">
        <v>5</v>
      </c>
      <c r="F24" s="14"/>
      <c r="G24" s="13">
        <v>2</v>
      </c>
      <c r="H24" s="13">
        <v>2</v>
      </c>
      <c r="I24" s="13">
        <v>6</v>
      </c>
      <c r="J24" s="13">
        <v>2</v>
      </c>
      <c r="K24" s="13">
        <v>2</v>
      </c>
      <c r="L24" s="13"/>
      <c r="M24" s="13"/>
      <c r="N24" s="13"/>
      <c r="O24" s="3"/>
      <c r="P24" s="15">
        <v>6.0000000000000001E-3</v>
      </c>
      <c r="Q24" s="13">
        <v>2</v>
      </c>
      <c r="R24" s="13">
        <v>9</v>
      </c>
      <c r="S24" s="13">
        <v>2</v>
      </c>
      <c r="T24" s="13">
        <v>1</v>
      </c>
      <c r="U24" s="17"/>
      <c r="V24" s="15">
        <v>2.4107142857142899E-3</v>
      </c>
      <c r="W24" s="13">
        <v>2</v>
      </c>
      <c r="X24" s="13">
        <v>1</v>
      </c>
      <c r="Y24" s="13">
        <v>6</v>
      </c>
      <c r="Z24" s="13">
        <v>5</v>
      </c>
      <c r="AA24" s="17"/>
      <c r="AB24" s="15">
        <v>8.0000000000000002E-3</v>
      </c>
      <c r="AC24" s="13">
        <v>9</v>
      </c>
      <c r="AD24" s="13">
        <v>3</v>
      </c>
      <c r="AE24" s="13">
        <v>1</v>
      </c>
      <c r="AF24" s="13">
        <v>1</v>
      </c>
      <c r="AG24" s="3"/>
      <c r="AH24" s="15">
        <v>9.3214285714285708E-3</v>
      </c>
      <c r="AI24" s="13">
        <v>13</v>
      </c>
      <c r="AJ24" s="13">
        <v>1</v>
      </c>
      <c r="AK24" s="13"/>
      <c r="AL24" s="13"/>
      <c r="AM24" s="3"/>
      <c r="AN24" s="15">
        <v>6.8928571428571398E-3</v>
      </c>
      <c r="AO24" s="13">
        <v>8</v>
      </c>
      <c r="AP24" s="13">
        <v>4</v>
      </c>
      <c r="AQ24" s="13">
        <v>1</v>
      </c>
      <c r="AR24" s="13">
        <v>1</v>
      </c>
      <c r="AT24" s="15">
        <v>8.6785714285714296E-3</v>
      </c>
      <c r="AU24" s="13">
        <v>5</v>
      </c>
      <c r="AV24" s="13">
        <v>6</v>
      </c>
      <c r="AW24" s="13">
        <v>1</v>
      </c>
      <c r="AX24" s="13">
        <v>2</v>
      </c>
      <c r="AY24" s="3"/>
      <c r="AZ24" s="15">
        <v>6.5357142857142897E-3</v>
      </c>
      <c r="BA24" s="13"/>
      <c r="BB24" s="13">
        <v>7</v>
      </c>
      <c r="BC24" s="13">
        <v>1</v>
      </c>
      <c r="BD24" s="13">
        <v>6</v>
      </c>
      <c r="BE24" s="14"/>
      <c r="BF24" s="14"/>
    </row>
    <row r="25" spans="1:58" s="1" customFormat="1" ht="19.7" customHeight="1" x14ac:dyDescent="0.2">
      <c r="A25" s="12" t="s">
        <v>47</v>
      </c>
      <c r="B25" s="13">
        <v>13</v>
      </c>
      <c r="C25" s="14"/>
      <c r="D25" s="15">
        <v>4.5942307692307699E-2</v>
      </c>
      <c r="E25" s="16">
        <v>5</v>
      </c>
      <c r="F25" s="14"/>
      <c r="G25" s="13"/>
      <c r="H25" s="13">
        <v>4</v>
      </c>
      <c r="I25" s="13">
        <v>7</v>
      </c>
      <c r="J25" s="13"/>
      <c r="K25" s="13">
        <v>2</v>
      </c>
      <c r="L25" s="13"/>
      <c r="M25" s="13"/>
      <c r="N25" s="13"/>
      <c r="O25" s="3"/>
      <c r="P25" s="15">
        <v>2.9423076923076898E-3</v>
      </c>
      <c r="Q25" s="13"/>
      <c r="R25" s="13">
        <v>8</v>
      </c>
      <c r="S25" s="13">
        <v>3</v>
      </c>
      <c r="T25" s="13">
        <v>2</v>
      </c>
      <c r="U25" s="17"/>
      <c r="V25" s="15">
        <v>4.0384615384615399E-4</v>
      </c>
      <c r="W25" s="13"/>
      <c r="X25" s="13">
        <v>2</v>
      </c>
      <c r="Y25" s="13">
        <v>3</v>
      </c>
      <c r="Z25" s="13">
        <v>8</v>
      </c>
      <c r="AA25" s="17"/>
      <c r="AB25" s="15">
        <v>8.0384615384615395E-3</v>
      </c>
      <c r="AC25" s="13">
        <v>9</v>
      </c>
      <c r="AD25" s="13">
        <v>2</v>
      </c>
      <c r="AE25" s="13">
        <v>2</v>
      </c>
      <c r="AF25" s="13"/>
      <c r="AG25" s="3"/>
      <c r="AH25" s="15">
        <v>0.01</v>
      </c>
      <c r="AI25" s="13">
        <v>13</v>
      </c>
      <c r="AJ25" s="13"/>
      <c r="AK25" s="13"/>
      <c r="AL25" s="13"/>
      <c r="AM25" s="3"/>
      <c r="AN25" s="15">
        <v>6.26923076923077E-3</v>
      </c>
      <c r="AO25" s="13">
        <v>8</v>
      </c>
      <c r="AP25" s="13">
        <v>2</v>
      </c>
      <c r="AQ25" s="13">
        <v>3</v>
      </c>
      <c r="AR25" s="13"/>
      <c r="AT25" s="15">
        <v>1.1192307692307699E-2</v>
      </c>
      <c r="AU25" s="13">
        <v>7</v>
      </c>
      <c r="AV25" s="13">
        <v>6</v>
      </c>
      <c r="AW25" s="13"/>
      <c r="AX25" s="13"/>
      <c r="AY25" s="3"/>
      <c r="AZ25" s="15">
        <v>7.0961538461538501E-3</v>
      </c>
      <c r="BA25" s="13"/>
      <c r="BB25" s="13">
        <v>8</v>
      </c>
      <c r="BC25" s="13">
        <v>4</v>
      </c>
      <c r="BD25" s="13">
        <v>1</v>
      </c>
      <c r="BE25" s="14"/>
      <c r="BF25" s="14"/>
    </row>
    <row r="26" spans="1:58" s="1" customFormat="1" ht="19.7" customHeight="1" x14ac:dyDescent="0.2">
      <c r="A26" s="12" t="s">
        <v>48</v>
      </c>
      <c r="B26" s="13">
        <v>21</v>
      </c>
      <c r="C26" s="14"/>
      <c r="D26" s="15">
        <v>4.4316190476190502E-2</v>
      </c>
      <c r="E26" s="16">
        <v>4.2380952380952399</v>
      </c>
      <c r="F26" s="14"/>
      <c r="G26" s="13">
        <v>2</v>
      </c>
      <c r="H26" s="13">
        <v>5</v>
      </c>
      <c r="I26" s="13">
        <v>3</v>
      </c>
      <c r="J26" s="13">
        <v>3</v>
      </c>
      <c r="K26" s="13">
        <v>4</v>
      </c>
      <c r="L26" s="13">
        <v>2</v>
      </c>
      <c r="M26" s="13">
        <v>2</v>
      </c>
      <c r="N26" s="13"/>
      <c r="O26" s="3"/>
      <c r="P26" s="15">
        <v>2.1785714285714299E-3</v>
      </c>
      <c r="Q26" s="13"/>
      <c r="R26" s="13">
        <v>8</v>
      </c>
      <c r="S26" s="13">
        <v>4</v>
      </c>
      <c r="T26" s="13">
        <v>9</v>
      </c>
      <c r="U26" s="17"/>
      <c r="V26" s="15">
        <v>7.0000000000000001E-3</v>
      </c>
      <c r="W26" s="13">
        <v>7</v>
      </c>
      <c r="X26" s="13">
        <v>5</v>
      </c>
      <c r="Y26" s="13">
        <v>5</v>
      </c>
      <c r="Z26" s="13">
        <v>4</v>
      </c>
      <c r="AA26" s="17"/>
      <c r="AB26" s="15">
        <v>6.88095238095238E-3</v>
      </c>
      <c r="AC26" s="13">
        <v>11</v>
      </c>
      <c r="AD26" s="13">
        <v>6</v>
      </c>
      <c r="AE26" s="13">
        <v>3</v>
      </c>
      <c r="AF26" s="13">
        <v>1</v>
      </c>
      <c r="AG26" s="3"/>
      <c r="AH26" s="15">
        <v>7.5952380952381002E-3</v>
      </c>
      <c r="AI26" s="13">
        <v>14</v>
      </c>
      <c r="AJ26" s="13">
        <v>3</v>
      </c>
      <c r="AK26" s="13">
        <v>3</v>
      </c>
      <c r="AL26" s="13">
        <v>1</v>
      </c>
      <c r="AM26" s="3"/>
      <c r="AN26" s="15">
        <v>3.2857142857142898E-3</v>
      </c>
      <c r="AO26" s="13">
        <v>5</v>
      </c>
      <c r="AP26" s="13">
        <v>4</v>
      </c>
      <c r="AQ26" s="13">
        <v>5</v>
      </c>
      <c r="AR26" s="13">
        <v>7</v>
      </c>
      <c r="AT26" s="15">
        <v>1.1642857142857101E-2</v>
      </c>
      <c r="AU26" s="13">
        <v>13</v>
      </c>
      <c r="AV26" s="13">
        <v>5</v>
      </c>
      <c r="AW26" s="13">
        <v>3</v>
      </c>
      <c r="AX26" s="13"/>
      <c r="AY26" s="3"/>
      <c r="AZ26" s="15">
        <v>5.7328571428571402E-3</v>
      </c>
      <c r="BA26" s="13"/>
      <c r="BB26" s="13">
        <v>8</v>
      </c>
      <c r="BC26" s="13">
        <v>4</v>
      </c>
      <c r="BD26" s="13">
        <v>9</v>
      </c>
      <c r="BE26" s="14"/>
      <c r="BF26" s="14"/>
    </row>
    <row r="27" spans="1:58" s="1" customFormat="1" ht="19.7" customHeight="1" x14ac:dyDescent="0.2">
      <c r="A27" s="12" t="s">
        <v>49</v>
      </c>
      <c r="B27" s="13">
        <v>14</v>
      </c>
      <c r="C27" s="14"/>
      <c r="D27" s="15">
        <v>6.0617857142857202E-2</v>
      </c>
      <c r="E27" s="16">
        <v>5.1428571428571397</v>
      </c>
      <c r="F27" s="14"/>
      <c r="G27" s="13">
        <v>3</v>
      </c>
      <c r="H27" s="13">
        <v>4</v>
      </c>
      <c r="I27" s="13">
        <v>3</v>
      </c>
      <c r="J27" s="13">
        <v>1</v>
      </c>
      <c r="K27" s="13">
        <v>2</v>
      </c>
      <c r="L27" s="13">
        <v>1</v>
      </c>
      <c r="M27" s="13"/>
      <c r="N27" s="13"/>
      <c r="O27" s="3"/>
      <c r="P27" s="15">
        <v>2.1964285714285701E-3</v>
      </c>
      <c r="Q27" s="13"/>
      <c r="R27" s="13">
        <v>5</v>
      </c>
      <c r="S27" s="13">
        <v>5</v>
      </c>
      <c r="T27" s="13">
        <v>4</v>
      </c>
      <c r="U27" s="17"/>
      <c r="V27" s="15">
        <v>8.7857142857142908E-3</v>
      </c>
      <c r="W27" s="13">
        <v>8</v>
      </c>
      <c r="X27" s="13">
        <v>1</v>
      </c>
      <c r="Y27" s="13">
        <v>2</v>
      </c>
      <c r="Z27" s="13">
        <v>3</v>
      </c>
      <c r="AA27" s="17"/>
      <c r="AB27" s="15">
        <v>7.8571428571428594E-3</v>
      </c>
      <c r="AC27" s="13">
        <v>11</v>
      </c>
      <c r="AD27" s="13"/>
      <c r="AE27" s="13">
        <v>1</v>
      </c>
      <c r="AF27" s="13">
        <v>2</v>
      </c>
      <c r="AG27" s="3"/>
      <c r="AH27" s="15">
        <v>8.2500000000000004E-3</v>
      </c>
      <c r="AI27" s="13">
        <v>11</v>
      </c>
      <c r="AJ27" s="13">
        <v>2</v>
      </c>
      <c r="AK27" s="13">
        <v>1</v>
      </c>
      <c r="AL27" s="13"/>
      <c r="AM27" s="3"/>
      <c r="AN27" s="15">
        <v>5.4285714285714302E-3</v>
      </c>
      <c r="AO27" s="13">
        <v>5</v>
      </c>
      <c r="AP27" s="13">
        <v>5</v>
      </c>
      <c r="AQ27" s="13">
        <v>2</v>
      </c>
      <c r="AR27" s="13">
        <v>2</v>
      </c>
      <c r="AT27" s="15">
        <v>1.1303571428571401E-2</v>
      </c>
      <c r="AU27" s="13">
        <v>10</v>
      </c>
      <c r="AV27" s="13">
        <v>2</v>
      </c>
      <c r="AW27" s="13">
        <v>2</v>
      </c>
      <c r="AX27" s="13"/>
      <c r="AY27" s="3"/>
      <c r="AZ27" s="15">
        <v>1.6796428571428601E-2</v>
      </c>
      <c r="BA27" s="13"/>
      <c r="BB27" s="13">
        <v>12</v>
      </c>
      <c r="BC27" s="13">
        <v>1</v>
      </c>
      <c r="BD27" s="13">
        <v>1</v>
      </c>
      <c r="BE27" s="14"/>
      <c r="BF27" s="14"/>
    </row>
    <row r="28" spans="1:58" s="1" customFormat="1" ht="19.7" customHeight="1" x14ac:dyDescent="0.2">
      <c r="A28" s="12" t="s">
        <v>50</v>
      </c>
      <c r="B28" s="13">
        <v>14</v>
      </c>
      <c r="C28" s="14"/>
      <c r="D28" s="15">
        <v>6.1215714285714297E-2</v>
      </c>
      <c r="E28" s="16">
        <v>4.78571428571429</v>
      </c>
      <c r="F28" s="14"/>
      <c r="G28" s="13">
        <v>2</v>
      </c>
      <c r="H28" s="13">
        <v>1</v>
      </c>
      <c r="I28" s="13">
        <v>7</v>
      </c>
      <c r="J28" s="13">
        <v>2</v>
      </c>
      <c r="K28" s="13">
        <v>1</v>
      </c>
      <c r="L28" s="13"/>
      <c r="M28" s="13">
        <v>1</v>
      </c>
      <c r="N28" s="13"/>
      <c r="O28" s="3"/>
      <c r="P28" s="15">
        <v>2.1428571428571399E-3</v>
      </c>
      <c r="Q28" s="13"/>
      <c r="R28" s="13">
        <v>5</v>
      </c>
      <c r="S28" s="13">
        <v>3</v>
      </c>
      <c r="T28" s="13">
        <v>6</v>
      </c>
      <c r="U28" s="17"/>
      <c r="V28" s="15">
        <v>9.9107142857142796E-3</v>
      </c>
      <c r="W28" s="13">
        <v>7</v>
      </c>
      <c r="X28" s="13">
        <v>3</v>
      </c>
      <c r="Y28" s="13">
        <v>2</v>
      </c>
      <c r="Z28" s="13">
        <v>2</v>
      </c>
      <c r="AA28" s="17"/>
      <c r="AB28" s="15">
        <v>8.5714285714285701E-3</v>
      </c>
      <c r="AC28" s="13">
        <v>12</v>
      </c>
      <c r="AD28" s="13"/>
      <c r="AE28" s="13">
        <v>1</v>
      </c>
      <c r="AF28" s="13">
        <v>1</v>
      </c>
      <c r="AG28" s="3"/>
      <c r="AH28" s="15">
        <v>8.5714285714285701E-3</v>
      </c>
      <c r="AI28" s="13">
        <v>12</v>
      </c>
      <c r="AJ28" s="13"/>
      <c r="AK28" s="13">
        <v>1</v>
      </c>
      <c r="AL28" s="13">
        <v>1</v>
      </c>
      <c r="AM28" s="3"/>
      <c r="AN28" s="15">
        <v>1.53571428571429E-3</v>
      </c>
      <c r="AO28" s="13">
        <v>2</v>
      </c>
      <c r="AP28" s="13">
        <v>1</v>
      </c>
      <c r="AQ28" s="13">
        <v>4</v>
      </c>
      <c r="AR28" s="13">
        <v>7</v>
      </c>
      <c r="AT28" s="15">
        <v>1.39285714285714E-2</v>
      </c>
      <c r="AU28" s="13">
        <v>13</v>
      </c>
      <c r="AV28" s="13"/>
      <c r="AW28" s="13"/>
      <c r="AX28" s="13">
        <v>1</v>
      </c>
      <c r="AY28" s="3"/>
      <c r="AZ28" s="15">
        <v>1.6555E-2</v>
      </c>
      <c r="BA28" s="13">
        <v>3</v>
      </c>
      <c r="BB28" s="13">
        <v>9</v>
      </c>
      <c r="BC28" s="13"/>
      <c r="BD28" s="13">
        <v>2</v>
      </c>
      <c r="BE28" s="14"/>
      <c r="BF28" s="14"/>
    </row>
    <row r="29" spans="1:58" s="1" customFormat="1" ht="19.7" customHeight="1" x14ac:dyDescent="0.2">
      <c r="A29" s="12" t="s">
        <v>51</v>
      </c>
      <c r="B29" s="13">
        <v>10</v>
      </c>
      <c r="C29" s="14"/>
      <c r="D29" s="15">
        <v>3.1137999999999999E-2</v>
      </c>
      <c r="E29" s="16">
        <v>3.3</v>
      </c>
      <c r="F29" s="14"/>
      <c r="G29" s="13"/>
      <c r="H29" s="13"/>
      <c r="I29" s="13">
        <v>1</v>
      </c>
      <c r="J29" s="13">
        <v>4</v>
      </c>
      <c r="K29" s="13">
        <v>2</v>
      </c>
      <c r="L29" s="13">
        <v>3</v>
      </c>
      <c r="M29" s="13"/>
      <c r="N29" s="13"/>
      <c r="O29" s="3"/>
      <c r="P29" s="15">
        <v>1.4999999999999999E-4</v>
      </c>
      <c r="Q29" s="13"/>
      <c r="R29" s="13">
        <v>1</v>
      </c>
      <c r="S29" s="13">
        <v>1</v>
      </c>
      <c r="T29" s="13">
        <v>8</v>
      </c>
      <c r="U29" s="17"/>
      <c r="V29" s="15">
        <v>2.9250000000000001E-3</v>
      </c>
      <c r="W29" s="13">
        <v>1</v>
      </c>
      <c r="X29" s="13">
        <v>1</v>
      </c>
      <c r="Y29" s="13">
        <v>4</v>
      </c>
      <c r="Z29" s="13">
        <v>4</v>
      </c>
      <c r="AA29" s="17"/>
      <c r="AB29" s="15">
        <v>6.1500000000000001E-3</v>
      </c>
      <c r="AC29" s="13">
        <v>4</v>
      </c>
      <c r="AD29" s="13">
        <v>5</v>
      </c>
      <c r="AE29" s="13">
        <v>1</v>
      </c>
      <c r="AF29" s="13"/>
      <c r="AG29" s="3"/>
      <c r="AH29" s="15">
        <v>7.9000000000000008E-3</v>
      </c>
      <c r="AI29" s="13">
        <v>7</v>
      </c>
      <c r="AJ29" s="13">
        <v>2</v>
      </c>
      <c r="AK29" s="13"/>
      <c r="AL29" s="13">
        <v>1</v>
      </c>
      <c r="AM29" s="3"/>
      <c r="AN29" s="15">
        <v>2.9499999999999999E-3</v>
      </c>
      <c r="AO29" s="13">
        <v>1</v>
      </c>
      <c r="AP29" s="13">
        <v>3</v>
      </c>
      <c r="AQ29" s="13">
        <v>2</v>
      </c>
      <c r="AR29" s="13">
        <v>4</v>
      </c>
      <c r="AT29" s="15">
        <v>7.4250000000000002E-3</v>
      </c>
      <c r="AU29" s="13">
        <v>4</v>
      </c>
      <c r="AV29" s="13">
        <v>1</v>
      </c>
      <c r="AW29" s="13">
        <v>2</v>
      </c>
      <c r="AX29" s="13">
        <v>3</v>
      </c>
      <c r="AY29" s="3"/>
      <c r="AZ29" s="15">
        <v>3.6380000000000002E-3</v>
      </c>
      <c r="BA29" s="13"/>
      <c r="BB29" s="13">
        <v>3</v>
      </c>
      <c r="BC29" s="13"/>
      <c r="BD29" s="13">
        <v>7</v>
      </c>
      <c r="BE29" s="14"/>
      <c r="BF29" s="14"/>
    </row>
    <row r="30" spans="1:58" s="1" customFormat="1" ht="19.7" customHeight="1" x14ac:dyDescent="0.2">
      <c r="A30" s="12" t="s">
        <v>52</v>
      </c>
      <c r="B30" s="13">
        <v>14</v>
      </c>
      <c r="C30" s="14"/>
      <c r="D30" s="15">
        <v>4.6652142857142899E-2</v>
      </c>
      <c r="E30" s="16">
        <v>5</v>
      </c>
      <c r="F30" s="14"/>
      <c r="G30" s="13"/>
      <c r="H30" s="13">
        <v>7</v>
      </c>
      <c r="I30" s="13">
        <v>3</v>
      </c>
      <c r="J30" s="13">
        <v>3</v>
      </c>
      <c r="K30" s="13"/>
      <c r="L30" s="13"/>
      <c r="M30" s="13">
        <v>1</v>
      </c>
      <c r="N30" s="13"/>
      <c r="O30" s="3"/>
      <c r="P30" s="15">
        <v>3.9642857142857101E-3</v>
      </c>
      <c r="Q30" s="13">
        <v>1</v>
      </c>
      <c r="R30" s="13">
        <v>5</v>
      </c>
      <c r="S30" s="13">
        <v>3</v>
      </c>
      <c r="T30" s="13">
        <v>5</v>
      </c>
      <c r="U30" s="17"/>
      <c r="V30" s="15">
        <v>5.1964285714285697E-3</v>
      </c>
      <c r="W30" s="13">
        <v>2</v>
      </c>
      <c r="X30" s="13">
        <v>6</v>
      </c>
      <c r="Y30" s="13">
        <v>3</v>
      </c>
      <c r="Z30" s="13">
        <v>3</v>
      </c>
      <c r="AA30" s="17"/>
      <c r="AB30" s="15">
        <v>8.7857142857142804E-3</v>
      </c>
      <c r="AC30" s="13">
        <v>11</v>
      </c>
      <c r="AD30" s="13">
        <v>2</v>
      </c>
      <c r="AE30" s="13">
        <v>1</v>
      </c>
      <c r="AF30" s="13"/>
      <c r="AG30" s="3"/>
      <c r="AH30" s="15">
        <v>8.6071428571428601E-3</v>
      </c>
      <c r="AI30" s="13">
        <v>11</v>
      </c>
      <c r="AJ30" s="13">
        <v>3</v>
      </c>
      <c r="AK30" s="13"/>
      <c r="AL30" s="13"/>
      <c r="AM30" s="3"/>
      <c r="AN30" s="15">
        <v>4.1071428571428604E-3</v>
      </c>
      <c r="AO30" s="13">
        <v>5</v>
      </c>
      <c r="AP30" s="13">
        <v>3</v>
      </c>
      <c r="AQ30" s="13">
        <v>3</v>
      </c>
      <c r="AR30" s="13">
        <v>3</v>
      </c>
      <c r="AT30" s="15">
        <v>8.5178571428571395E-3</v>
      </c>
      <c r="AU30" s="13">
        <v>5</v>
      </c>
      <c r="AV30" s="13">
        <v>7</v>
      </c>
      <c r="AW30" s="13">
        <v>1</v>
      </c>
      <c r="AX30" s="13">
        <v>1</v>
      </c>
      <c r="AY30" s="3"/>
      <c r="AZ30" s="15">
        <v>7.4735714285714301E-3</v>
      </c>
      <c r="BA30" s="13"/>
      <c r="BB30" s="13">
        <v>9</v>
      </c>
      <c r="BC30" s="13">
        <v>2</v>
      </c>
      <c r="BD30" s="13">
        <v>3</v>
      </c>
      <c r="BE30" s="14"/>
      <c r="BF30" s="14"/>
    </row>
    <row r="31" spans="1:58" s="1" customFormat="1" ht="19.7" customHeight="1" x14ac:dyDescent="0.2">
      <c r="A31" s="12" t="s">
        <v>53</v>
      </c>
      <c r="B31" s="13">
        <v>17</v>
      </c>
      <c r="C31" s="14"/>
      <c r="D31" s="15">
        <v>5.25964705882353E-2</v>
      </c>
      <c r="E31" s="16">
        <v>4.7647058823529402</v>
      </c>
      <c r="F31" s="14"/>
      <c r="G31" s="13">
        <v>1</v>
      </c>
      <c r="H31" s="13">
        <v>6</v>
      </c>
      <c r="I31" s="13">
        <v>4</v>
      </c>
      <c r="J31" s="13">
        <v>1</v>
      </c>
      <c r="K31" s="13">
        <v>4</v>
      </c>
      <c r="L31" s="13">
        <v>1</v>
      </c>
      <c r="M31" s="13"/>
      <c r="N31" s="13"/>
      <c r="O31" s="3"/>
      <c r="P31" s="15">
        <v>1.9852941176470599E-3</v>
      </c>
      <c r="Q31" s="13"/>
      <c r="R31" s="13">
        <v>5</v>
      </c>
      <c r="S31" s="13">
        <v>5</v>
      </c>
      <c r="T31" s="13">
        <v>7</v>
      </c>
      <c r="U31" s="17"/>
      <c r="V31" s="15">
        <v>6.7058823529411796E-3</v>
      </c>
      <c r="W31" s="13">
        <v>6</v>
      </c>
      <c r="X31" s="13">
        <v>2</v>
      </c>
      <c r="Y31" s="13">
        <v>4</v>
      </c>
      <c r="Z31" s="13">
        <v>5</v>
      </c>
      <c r="AA31" s="17"/>
      <c r="AB31" s="15">
        <v>8.0294117647058804E-3</v>
      </c>
      <c r="AC31" s="13">
        <v>13</v>
      </c>
      <c r="AD31" s="13">
        <v>1</v>
      </c>
      <c r="AE31" s="13">
        <v>2</v>
      </c>
      <c r="AF31" s="13">
        <v>1</v>
      </c>
      <c r="AG31" s="3"/>
      <c r="AH31" s="15">
        <v>8.5588235294117698E-3</v>
      </c>
      <c r="AI31" s="13">
        <v>13</v>
      </c>
      <c r="AJ31" s="13">
        <v>3</v>
      </c>
      <c r="AK31" s="13">
        <v>1</v>
      </c>
      <c r="AL31" s="13"/>
      <c r="AM31" s="3"/>
      <c r="AN31" s="15">
        <v>7.2647058823529396E-3</v>
      </c>
      <c r="AO31" s="13">
        <v>10</v>
      </c>
      <c r="AP31" s="13">
        <v>3</v>
      </c>
      <c r="AQ31" s="13">
        <v>1</v>
      </c>
      <c r="AR31" s="13">
        <v>3</v>
      </c>
      <c r="AT31" s="15">
        <v>1.03235294117647E-2</v>
      </c>
      <c r="AU31" s="13">
        <v>11</v>
      </c>
      <c r="AV31" s="13">
        <v>2</v>
      </c>
      <c r="AW31" s="13">
        <v>4</v>
      </c>
      <c r="AX31" s="13"/>
      <c r="AY31" s="3"/>
      <c r="AZ31" s="15">
        <v>9.7288235294117707E-3</v>
      </c>
      <c r="BA31" s="13">
        <v>1</v>
      </c>
      <c r="BB31" s="13">
        <v>11</v>
      </c>
      <c r="BC31" s="13">
        <v>3</v>
      </c>
      <c r="BD31" s="13">
        <v>2</v>
      </c>
      <c r="BE31" s="14"/>
      <c r="BF31" s="14"/>
    </row>
    <row r="32" spans="1:58" s="1" customFormat="1" ht="19.7" customHeight="1" x14ac:dyDescent="0.2">
      <c r="A32" s="12" t="s">
        <v>54</v>
      </c>
      <c r="B32" s="13">
        <v>17</v>
      </c>
      <c r="C32" s="14"/>
      <c r="D32" s="15">
        <v>6.3089411764705894E-2</v>
      </c>
      <c r="E32" s="16">
        <v>5.5294117647058796</v>
      </c>
      <c r="F32" s="14"/>
      <c r="G32" s="13">
        <v>2</v>
      </c>
      <c r="H32" s="13">
        <v>9</v>
      </c>
      <c r="I32" s="13">
        <v>3</v>
      </c>
      <c r="J32" s="13">
        <v>2</v>
      </c>
      <c r="K32" s="13">
        <v>1</v>
      </c>
      <c r="L32" s="13"/>
      <c r="M32" s="13"/>
      <c r="N32" s="13"/>
      <c r="O32" s="3"/>
      <c r="P32" s="15">
        <v>2.2499999999999998E-3</v>
      </c>
      <c r="Q32" s="13">
        <v>1</v>
      </c>
      <c r="R32" s="13">
        <v>4</v>
      </c>
      <c r="S32" s="13">
        <v>5</v>
      </c>
      <c r="T32" s="13">
        <v>7</v>
      </c>
      <c r="U32" s="17"/>
      <c r="V32" s="15">
        <v>1.36323529411765E-2</v>
      </c>
      <c r="W32" s="13">
        <v>14</v>
      </c>
      <c r="X32" s="13">
        <v>2</v>
      </c>
      <c r="Y32" s="13">
        <v>1</v>
      </c>
      <c r="Z32" s="13"/>
      <c r="AA32" s="17"/>
      <c r="AB32" s="15">
        <v>0.01</v>
      </c>
      <c r="AC32" s="13">
        <v>17</v>
      </c>
      <c r="AD32" s="13"/>
      <c r="AE32" s="13"/>
      <c r="AF32" s="13"/>
      <c r="AG32" s="3"/>
      <c r="AH32" s="15">
        <v>9.1764705882352894E-3</v>
      </c>
      <c r="AI32" s="13">
        <v>15</v>
      </c>
      <c r="AJ32" s="13">
        <v>1</v>
      </c>
      <c r="AK32" s="13">
        <v>1</v>
      </c>
      <c r="AL32" s="13"/>
      <c r="AM32" s="3"/>
      <c r="AN32" s="15">
        <v>5.7941176470588203E-3</v>
      </c>
      <c r="AO32" s="13">
        <v>7</v>
      </c>
      <c r="AP32" s="13">
        <v>4</v>
      </c>
      <c r="AQ32" s="13">
        <v>3</v>
      </c>
      <c r="AR32" s="13">
        <v>3</v>
      </c>
      <c r="AT32" s="15">
        <v>1.2308823529411801E-2</v>
      </c>
      <c r="AU32" s="13">
        <v>11</v>
      </c>
      <c r="AV32" s="13">
        <v>5</v>
      </c>
      <c r="AW32" s="13">
        <v>1</v>
      </c>
      <c r="AX32" s="13"/>
      <c r="AY32" s="3"/>
      <c r="AZ32" s="15">
        <v>9.9276470588235306E-3</v>
      </c>
      <c r="BA32" s="13"/>
      <c r="BB32" s="13">
        <v>13</v>
      </c>
      <c r="BC32" s="13">
        <v>4</v>
      </c>
      <c r="BD32" s="13"/>
      <c r="BE32" s="14"/>
      <c r="BF32" s="14"/>
    </row>
    <row r="33" spans="1:58" s="1" customFormat="1" ht="19.7" customHeight="1" x14ac:dyDescent="0.2">
      <c r="A33" s="12" t="s">
        <v>55</v>
      </c>
      <c r="B33" s="13">
        <v>10</v>
      </c>
      <c r="C33" s="14"/>
      <c r="D33" s="15">
        <v>4.4838000000000003E-2</v>
      </c>
      <c r="E33" s="16">
        <v>4.8</v>
      </c>
      <c r="F33" s="14"/>
      <c r="G33" s="13"/>
      <c r="H33" s="13">
        <v>3</v>
      </c>
      <c r="I33" s="13">
        <v>4</v>
      </c>
      <c r="J33" s="13">
        <v>1</v>
      </c>
      <c r="K33" s="13">
        <v>2</v>
      </c>
      <c r="L33" s="13"/>
      <c r="M33" s="13"/>
      <c r="N33" s="13"/>
      <c r="O33" s="3"/>
      <c r="P33" s="15">
        <v>5.8500000000000002E-3</v>
      </c>
      <c r="Q33" s="13">
        <v>1</v>
      </c>
      <c r="R33" s="13">
        <v>6</v>
      </c>
      <c r="S33" s="13">
        <v>3</v>
      </c>
      <c r="T33" s="13"/>
      <c r="U33" s="17"/>
      <c r="V33" s="15">
        <v>9.7499999999999996E-4</v>
      </c>
      <c r="W33" s="13"/>
      <c r="X33" s="13">
        <v>2</v>
      </c>
      <c r="Y33" s="13">
        <v>2</v>
      </c>
      <c r="Z33" s="13">
        <v>6</v>
      </c>
      <c r="AA33" s="17"/>
      <c r="AB33" s="15">
        <v>7.1000000000000004E-3</v>
      </c>
      <c r="AC33" s="13">
        <v>5</v>
      </c>
      <c r="AD33" s="13">
        <v>4</v>
      </c>
      <c r="AE33" s="13">
        <v>1</v>
      </c>
      <c r="AF33" s="13"/>
      <c r="AG33" s="3"/>
      <c r="AH33" s="15">
        <v>8.9499999999999996E-3</v>
      </c>
      <c r="AI33" s="13">
        <v>8</v>
      </c>
      <c r="AJ33" s="13">
        <v>1</v>
      </c>
      <c r="AK33" s="13">
        <v>1</v>
      </c>
      <c r="AL33" s="13"/>
      <c r="AM33" s="3"/>
      <c r="AN33" s="15">
        <v>4.8999999999999998E-3</v>
      </c>
      <c r="AO33" s="13">
        <v>4</v>
      </c>
      <c r="AP33" s="13">
        <v>2</v>
      </c>
      <c r="AQ33" s="13">
        <v>3</v>
      </c>
      <c r="AR33" s="13">
        <v>1</v>
      </c>
      <c r="AT33" s="15">
        <v>1.0425E-2</v>
      </c>
      <c r="AU33" s="13">
        <v>6</v>
      </c>
      <c r="AV33" s="13">
        <v>3</v>
      </c>
      <c r="AW33" s="13">
        <v>1</v>
      </c>
      <c r="AX33" s="13"/>
      <c r="AY33" s="3"/>
      <c r="AZ33" s="15">
        <v>6.6379999999999998E-3</v>
      </c>
      <c r="BA33" s="13"/>
      <c r="BB33" s="13">
        <v>6</v>
      </c>
      <c r="BC33" s="13"/>
      <c r="BD33" s="13">
        <v>4</v>
      </c>
      <c r="BE33" s="14"/>
      <c r="BF33" s="14"/>
    </row>
    <row r="34" spans="1:58" s="1" customFormat="1" ht="19.7" customHeight="1" x14ac:dyDescent="0.2">
      <c r="A34" s="12" t="s">
        <v>56</v>
      </c>
      <c r="B34" s="13">
        <v>15</v>
      </c>
      <c r="C34" s="14"/>
      <c r="D34" s="15">
        <v>4.5684000000000002E-2</v>
      </c>
      <c r="E34" s="16">
        <v>4.2666666666666702</v>
      </c>
      <c r="F34" s="14"/>
      <c r="G34" s="13"/>
      <c r="H34" s="13"/>
      <c r="I34" s="13">
        <v>6</v>
      </c>
      <c r="J34" s="13">
        <v>7</v>
      </c>
      <c r="K34" s="13">
        <v>2</v>
      </c>
      <c r="L34" s="13"/>
      <c r="M34" s="13"/>
      <c r="N34" s="13"/>
      <c r="O34" s="3"/>
      <c r="P34" s="15">
        <v>2.7499999999999998E-3</v>
      </c>
      <c r="Q34" s="13">
        <v>2</v>
      </c>
      <c r="R34" s="13">
        <v>3</v>
      </c>
      <c r="S34" s="13">
        <v>6</v>
      </c>
      <c r="T34" s="13">
        <v>4</v>
      </c>
      <c r="U34" s="17"/>
      <c r="V34" s="15">
        <v>2E-3</v>
      </c>
      <c r="W34" s="13"/>
      <c r="X34" s="13">
        <v>3</v>
      </c>
      <c r="Y34" s="13">
        <v>4</v>
      </c>
      <c r="Z34" s="13">
        <v>8</v>
      </c>
      <c r="AA34" s="17"/>
      <c r="AB34" s="15">
        <v>8.7666666666666691E-3</v>
      </c>
      <c r="AC34" s="13">
        <v>10</v>
      </c>
      <c r="AD34" s="13">
        <v>4</v>
      </c>
      <c r="AE34" s="13">
        <v>1</v>
      </c>
      <c r="AF34" s="13"/>
      <c r="AG34" s="3"/>
      <c r="AH34" s="15">
        <v>0.01</v>
      </c>
      <c r="AI34" s="13">
        <v>15</v>
      </c>
      <c r="AJ34" s="13"/>
      <c r="AK34" s="13"/>
      <c r="AL34" s="13"/>
      <c r="AM34" s="3"/>
      <c r="AN34" s="15">
        <v>6.2666666666666704E-3</v>
      </c>
      <c r="AO34" s="13">
        <v>9</v>
      </c>
      <c r="AP34" s="13">
        <v>1</v>
      </c>
      <c r="AQ34" s="13">
        <v>3</v>
      </c>
      <c r="AR34" s="13">
        <v>2</v>
      </c>
      <c r="AT34" s="15">
        <v>8.0999999999999996E-3</v>
      </c>
      <c r="AU34" s="13">
        <v>4</v>
      </c>
      <c r="AV34" s="13">
        <v>7</v>
      </c>
      <c r="AW34" s="13">
        <v>2</v>
      </c>
      <c r="AX34" s="13">
        <v>2</v>
      </c>
      <c r="AY34" s="3"/>
      <c r="AZ34" s="15">
        <v>7.8006666666666702E-3</v>
      </c>
      <c r="BA34" s="13"/>
      <c r="BB34" s="13">
        <v>6</v>
      </c>
      <c r="BC34" s="13">
        <v>5</v>
      </c>
      <c r="BD34" s="13">
        <v>4</v>
      </c>
      <c r="BE34" s="14"/>
      <c r="BF34" s="14"/>
    </row>
    <row r="35" spans="1:58" s="1" customFormat="1" ht="19.7" customHeight="1" x14ac:dyDescent="0.2">
      <c r="A35" s="12" t="s">
        <v>57</v>
      </c>
      <c r="B35" s="13">
        <v>18</v>
      </c>
      <c r="C35" s="14"/>
      <c r="D35" s="15">
        <v>5.6522222222222203E-2</v>
      </c>
      <c r="E35" s="16">
        <v>5.1111111111111098</v>
      </c>
      <c r="F35" s="14"/>
      <c r="G35" s="13">
        <v>2</v>
      </c>
      <c r="H35" s="13">
        <v>5</v>
      </c>
      <c r="I35" s="13">
        <v>6</v>
      </c>
      <c r="J35" s="13">
        <v>3</v>
      </c>
      <c r="K35" s="13">
        <v>2</v>
      </c>
      <c r="L35" s="13"/>
      <c r="M35" s="13"/>
      <c r="N35" s="13"/>
      <c r="O35" s="3"/>
      <c r="P35" s="15">
        <v>2E-3</v>
      </c>
      <c r="Q35" s="13"/>
      <c r="R35" s="13">
        <v>6</v>
      </c>
      <c r="S35" s="13">
        <v>9</v>
      </c>
      <c r="T35" s="13">
        <v>3</v>
      </c>
      <c r="U35" s="17"/>
      <c r="V35" s="15">
        <v>1.0291666666666701E-2</v>
      </c>
      <c r="W35" s="13">
        <v>10</v>
      </c>
      <c r="X35" s="13">
        <v>3</v>
      </c>
      <c r="Y35" s="13">
        <v>4</v>
      </c>
      <c r="Z35" s="13">
        <v>1</v>
      </c>
      <c r="AA35" s="17"/>
      <c r="AB35" s="15">
        <v>9.3333333333333306E-3</v>
      </c>
      <c r="AC35" s="13">
        <v>16</v>
      </c>
      <c r="AD35" s="13">
        <v>2</v>
      </c>
      <c r="AE35" s="13"/>
      <c r="AF35" s="13"/>
      <c r="AG35" s="3"/>
      <c r="AH35" s="15">
        <v>9.36111111111111E-3</v>
      </c>
      <c r="AI35" s="13">
        <v>14</v>
      </c>
      <c r="AJ35" s="13">
        <v>4</v>
      </c>
      <c r="AK35" s="13"/>
      <c r="AL35" s="13"/>
      <c r="AM35" s="3"/>
      <c r="AN35" s="15">
        <v>5.7222222222222197E-3</v>
      </c>
      <c r="AO35" s="13">
        <v>10</v>
      </c>
      <c r="AP35" s="13">
        <v>1</v>
      </c>
      <c r="AQ35" s="13">
        <v>4</v>
      </c>
      <c r="AR35" s="13">
        <v>3</v>
      </c>
      <c r="AT35" s="15">
        <v>7.1666666666666701E-3</v>
      </c>
      <c r="AU35" s="13">
        <v>6</v>
      </c>
      <c r="AV35" s="13">
        <v>6</v>
      </c>
      <c r="AW35" s="13">
        <v>4</v>
      </c>
      <c r="AX35" s="13">
        <v>2</v>
      </c>
      <c r="AY35" s="3"/>
      <c r="AZ35" s="15">
        <v>1.26472222222222E-2</v>
      </c>
      <c r="BA35" s="13">
        <v>1</v>
      </c>
      <c r="BB35" s="13">
        <v>13</v>
      </c>
      <c r="BC35" s="13">
        <v>1</v>
      </c>
      <c r="BD35" s="13">
        <v>3</v>
      </c>
      <c r="BE35" s="14"/>
      <c r="BF35" s="14"/>
    </row>
    <row r="36" spans="1:58" s="1" customFormat="1" ht="19.7" customHeight="1" x14ac:dyDescent="0.2">
      <c r="A36" s="12" t="s">
        <v>58</v>
      </c>
      <c r="B36" s="13">
        <v>12</v>
      </c>
      <c r="C36" s="14"/>
      <c r="D36" s="15">
        <v>4.0927499999999999E-2</v>
      </c>
      <c r="E36" s="16">
        <v>4.4166666666666696</v>
      </c>
      <c r="F36" s="14"/>
      <c r="G36" s="13"/>
      <c r="H36" s="13">
        <v>2</v>
      </c>
      <c r="I36" s="13">
        <v>5</v>
      </c>
      <c r="J36" s="13">
        <v>1</v>
      </c>
      <c r="K36" s="13">
        <v>4</v>
      </c>
      <c r="L36" s="13"/>
      <c r="M36" s="13"/>
      <c r="N36" s="13"/>
      <c r="O36" s="3"/>
      <c r="P36" s="15">
        <v>1.25E-4</v>
      </c>
      <c r="Q36" s="13"/>
      <c r="R36" s="13">
        <v>1</v>
      </c>
      <c r="S36" s="13">
        <v>1</v>
      </c>
      <c r="T36" s="13">
        <v>10</v>
      </c>
      <c r="U36" s="17"/>
      <c r="V36" s="15">
        <v>2.8124999999999999E-3</v>
      </c>
      <c r="W36" s="13"/>
      <c r="X36" s="13">
        <v>6</v>
      </c>
      <c r="Y36" s="13">
        <v>3</v>
      </c>
      <c r="Z36" s="13">
        <v>3</v>
      </c>
      <c r="AA36" s="17"/>
      <c r="AB36" s="15">
        <v>9.2499999999999995E-3</v>
      </c>
      <c r="AC36" s="13">
        <v>10</v>
      </c>
      <c r="AD36" s="13">
        <v>2</v>
      </c>
      <c r="AE36" s="13"/>
      <c r="AF36" s="13"/>
      <c r="AG36" s="3"/>
      <c r="AH36" s="15">
        <v>9.6249999999999999E-3</v>
      </c>
      <c r="AI36" s="13">
        <v>11</v>
      </c>
      <c r="AJ36" s="13">
        <v>1</v>
      </c>
      <c r="AK36" s="13"/>
      <c r="AL36" s="13"/>
      <c r="AM36" s="3"/>
      <c r="AN36" s="15">
        <v>6.4583333333333298E-3</v>
      </c>
      <c r="AO36" s="13">
        <v>7</v>
      </c>
      <c r="AP36" s="13">
        <v>2</v>
      </c>
      <c r="AQ36" s="13">
        <v>2</v>
      </c>
      <c r="AR36" s="13">
        <v>1</v>
      </c>
      <c r="AT36" s="15">
        <v>8.8124999999999992E-3</v>
      </c>
      <c r="AU36" s="13">
        <v>4</v>
      </c>
      <c r="AV36" s="13">
        <v>6</v>
      </c>
      <c r="AW36" s="13">
        <v>2</v>
      </c>
      <c r="AX36" s="13"/>
      <c r="AY36" s="3"/>
      <c r="AZ36" s="15">
        <v>3.8441666666666702E-3</v>
      </c>
      <c r="BA36" s="13"/>
      <c r="BB36" s="13">
        <v>3</v>
      </c>
      <c r="BC36" s="13">
        <v>5</v>
      </c>
      <c r="BD36" s="13">
        <v>4</v>
      </c>
      <c r="BE36" s="14"/>
      <c r="BF36" s="14"/>
    </row>
    <row r="37" spans="1:58" s="1" customFormat="1" ht="19.7" customHeight="1" x14ac:dyDescent="0.2">
      <c r="A37" s="12" t="s">
        <v>59</v>
      </c>
      <c r="B37" s="13">
        <v>11</v>
      </c>
      <c r="C37" s="14"/>
      <c r="D37" s="15">
        <v>5.3181818181818198E-2</v>
      </c>
      <c r="E37" s="16">
        <v>5.1818181818181799</v>
      </c>
      <c r="F37" s="14"/>
      <c r="G37" s="13"/>
      <c r="H37" s="13">
        <v>6</v>
      </c>
      <c r="I37" s="13">
        <v>2</v>
      </c>
      <c r="J37" s="13">
        <v>2</v>
      </c>
      <c r="K37" s="13">
        <v>1</v>
      </c>
      <c r="L37" s="13"/>
      <c r="M37" s="13"/>
      <c r="N37" s="13"/>
      <c r="O37" s="3"/>
      <c r="P37" s="15">
        <v>5.4545454545454498E-3</v>
      </c>
      <c r="Q37" s="13">
        <v>1</v>
      </c>
      <c r="R37" s="13">
        <v>6</v>
      </c>
      <c r="S37" s="13">
        <v>3</v>
      </c>
      <c r="T37" s="13">
        <v>1</v>
      </c>
      <c r="U37" s="17"/>
      <c r="V37" s="15">
        <v>4.4999999999999997E-3</v>
      </c>
      <c r="W37" s="13">
        <v>3</v>
      </c>
      <c r="X37" s="13">
        <v>1</v>
      </c>
      <c r="Y37" s="13">
        <v>4</v>
      </c>
      <c r="Z37" s="13">
        <v>3</v>
      </c>
      <c r="AA37" s="17"/>
      <c r="AB37" s="15">
        <v>8.9999999999999993E-3</v>
      </c>
      <c r="AC37" s="13">
        <v>9</v>
      </c>
      <c r="AD37" s="13">
        <v>1</v>
      </c>
      <c r="AE37" s="13">
        <v>1</v>
      </c>
      <c r="AF37" s="13"/>
      <c r="AG37" s="3"/>
      <c r="AH37" s="15">
        <v>9.8636363636363592E-3</v>
      </c>
      <c r="AI37" s="13">
        <v>10</v>
      </c>
      <c r="AJ37" s="13">
        <v>1</v>
      </c>
      <c r="AK37" s="13"/>
      <c r="AL37" s="13"/>
      <c r="AM37" s="3"/>
      <c r="AN37" s="15">
        <v>5.8181818181818204E-3</v>
      </c>
      <c r="AO37" s="13">
        <v>6</v>
      </c>
      <c r="AP37" s="13">
        <v>1</v>
      </c>
      <c r="AQ37" s="13">
        <v>1</v>
      </c>
      <c r="AR37" s="13">
        <v>3</v>
      </c>
      <c r="AT37" s="15">
        <v>1.33636363636364E-2</v>
      </c>
      <c r="AU37" s="13">
        <v>8</v>
      </c>
      <c r="AV37" s="13">
        <v>2</v>
      </c>
      <c r="AW37" s="13">
        <v>1</v>
      </c>
      <c r="AX37" s="13"/>
      <c r="AY37" s="3"/>
      <c r="AZ37" s="15">
        <v>5.1818181818181798E-3</v>
      </c>
      <c r="BA37" s="13"/>
      <c r="BB37" s="13">
        <v>8</v>
      </c>
      <c r="BC37" s="13">
        <v>2</v>
      </c>
      <c r="BD37" s="13">
        <v>1</v>
      </c>
      <c r="BE37" s="14"/>
      <c r="BF37" s="14"/>
    </row>
    <row r="38" spans="1:58" s="1" customFormat="1" ht="20.25" customHeight="1" x14ac:dyDescent="0.2">
      <c r="A38" s="18" t="s">
        <v>40</v>
      </c>
      <c r="B38" s="19">
        <v>240</v>
      </c>
      <c r="C38" s="20"/>
      <c r="D38" s="21">
        <v>5.1411291666666699E-2</v>
      </c>
      <c r="E38" s="22">
        <v>4.8416666666666703</v>
      </c>
      <c r="F38" s="20"/>
      <c r="G38" s="19">
        <v>22</v>
      </c>
      <c r="H38" s="19">
        <v>65</v>
      </c>
      <c r="I38" s="19">
        <v>68</v>
      </c>
      <c r="J38" s="19">
        <v>41</v>
      </c>
      <c r="K38" s="19">
        <v>31</v>
      </c>
      <c r="L38" s="19">
        <v>8</v>
      </c>
      <c r="M38" s="19">
        <v>5</v>
      </c>
      <c r="N38" s="19"/>
      <c r="O38" s="17"/>
      <c r="P38" s="21">
        <v>2.8E-3</v>
      </c>
      <c r="Q38" s="19">
        <v>9</v>
      </c>
      <c r="R38" s="19">
        <v>88</v>
      </c>
      <c r="S38" s="19">
        <v>60</v>
      </c>
      <c r="T38" s="19">
        <v>83</v>
      </c>
      <c r="U38" s="17"/>
      <c r="V38" s="21">
        <v>5.9937499999999999E-3</v>
      </c>
      <c r="W38" s="19">
        <v>71</v>
      </c>
      <c r="X38" s="19">
        <v>46</v>
      </c>
      <c r="Y38" s="19">
        <v>55</v>
      </c>
      <c r="Z38" s="19">
        <v>68</v>
      </c>
      <c r="AA38" s="17"/>
      <c r="AB38" s="21">
        <v>8.4583333333333403E-3</v>
      </c>
      <c r="AC38" s="19">
        <v>179</v>
      </c>
      <c r="AD38" s="19">
        <v>38</v>
      </c>
      <c r="AE38" s="19">
        <v>16</v>
      </c>
      <c r="AF38" s="19">
        <v>7</v>
      </c>
      <c r="AG38" s="17"/>
      <c r="AH38" s="21">
        <v>9.0249999999999896E-3</v>
      </c>
      <c r="AI38" s="19">
        <v>202</v>
      </c>
      <c r="AJ38" s="19">
        <v>27</v>
      </c>
      <c r="AK38" s="19">
        <v>8</v>
      </c>
      <c r="AL38" s="19">
        <v>3</v>
      </c>
      <c r="AM38" s="17"/>
      <c r="AN38" s="21">
        <v>5.2958333333333303E-3</v>
      </c>
      <c r="AO38" s="19">
        <v>108</v>
      </c>
      <c r="AP38" s="19">
        <v>40</v>
      </c>
      <c r="AQ38" s="19">
        <v>44</v>
      </c>
      <c r="AR38" s="19">
        <v>48</v>
      </c>
      <c r="AS38" s="23"/>
      <c r="AT38" s="21">
        <v>1.0546875000000001E-2</v>
      </c>
      <c r="AU38" s="19">
        <v>134</v>
      </c>
      <c r="AV38" s="19">
        <v>67</v>
      </c>
      <c r="AW38" s="19">
        <v>26</v>
      </c>
      <c r="AX38" s="19">
        <v>13</v>
      </c>
      <c r="AY38" s="17"/>
      <c r="AZ38" s="21">
        <v>9.2915000000000098E-3</v>
      </c>
      <c r="BA38" s="19">
        <v>7</v>
      </c>
      <c r="BB38" s="19">
        <v>146</v>
      </c>
      <c r="BC38" s="19">
        <v>35</v>
      </c>
      <c r="BD38" s="19">
        <v>52</v>
      </c>
      <c r="BE38" s="20"/>
      <c r="BF38" s="20"/>
    </row>
    <row r="39" spans="1:58" s="1" customFormat="1" ht="28.7" customHeight="1" x14ac:dyDescent="0.2"/>
  </sheetData>
  <mergeCells count="111">
    <mergeCell ref="V17:Z17"/>
    <mergeCell ref="V18:V19"/>
    <mergeCell ref="V5:Z5"/>
    <mergeCell ref="V6:V7"/>
    <mergeCell ref="W18:W19"/>
    <mergeCell ref="W6:W7"/>
    <mergeCell ref="X18:X19"/>
    <mergeCell ref="X6:X7"/>
    <mergeCell ref="Y18:Y19"/>
    <mergeCell ref="Y6:Y7"/>
    <mergeCell ref="Z18:Z19"/>
    <mergeCell ref="Z6:Z7"/>
    <mergeCell ref="M6:M7"/>
    <mergeCell ref="N18:N19"/>
    <mergeCell ref="N6:N7"/>
    <mergeCell ref="P17:T17"/>
    <mergeCell ref="P18:P19"/>
    <mergeCell ref="P5:T5"/>
    <mergeCell ref="P6:P7"/>
    <mergeCell ref="Q18:Q19"/>
    <mergeCell ref="Q6:Q7"/>
    <mergeCell ref="R18:R19"/>
    <mergeCell ref="R6:R7"/>
    <mergeCell ref="S18:S19"/>
    <mergeCell ref="S6:S7"/>
    <mergeCell ref="T18:T19"/>
    <mergeCell ref="T6:T7"/>
    <mergeCell ref="AZ17:BD17"/>
    <mergeCell ref="AZ18:AZ19"/>
    <mergeCell ref="AZ5:BD5"/>
    <mergeCell ref="AZ6:AZ7"/>
    <mergeCell ref="B17:B19"/>
    <mergeCell ref="B5:B7"/>
    <mergeCell ref="BA18:BA19"/>
    <mergeCell ref="BA6:BA7"/>
    <mergeCell ref="BB18:BB19"/>
    <mergeCell ref="BB6:BB7"/>
    <mergeCell ref="BC18:BC19"/>
    <mergeCell ref="BC6:BC7"/>
    <mergeCell ref="BD18:BD19"/>
    <mergeCell ref="BD6:BD7"/>
    <mergeCell ref="D17:D18"/>
    <mergeCell ref="D5:D6"/>
    <mergeCell ref="E17:E18"/>
    <mergeCell ref="E5:E6"/>
    <mergeCell ref="G17:N17"/>
    <mergeCell ref="G18:G19"/>
    <mergeCell ref="G5:N5"/>
    <mergeCell ref="G6:G7"/>
    <mergeCell ref="H18:H19"/>
    <mergeCell ref="H6:H7"/>
    <mergeCell ref="AT17:AX17"/>
    <mergeCell ref="AT18:AT19"/>
    <mergeCell ref="AT5:AX5"/>
    <mergeCell ref="AT6:AT7"/>
    <mergeCell ref="AU18:AU19"/>
    <mergeCell ref="AU6:AU7"/>
    <mergeCell ref="AV18:AV19"/>
    <mergeCell ref="AV6:AV7"/>
    <mergeCell ref="AW18:AW19"/>
    <mergeCell ref="AW6:AW7"/>
    <mergeCell ref="AX18:AX19"/>
    <mergeCell ref="AX6:AX7"/>
    <mergeCell ref="AN17:AR17"/>
    <mergeCell ref="AN18:AN19"/>
    <mergeCell ref="AN5:AR5"/>
    <mergeCell ref="AN6:AN7"/>
    <mergeCell ref="AO18:AO19"/>
    <mergeCell ref="AO6:AO7"/>
    <mergeCell ref="AP18:AP19"/>
    <mergeCell ref="AP6:AP7"/>
    <mergeCell ref="AQ18:AQ19"/>
    <mergeCell ref="AQ6:AQ7"/>
    <mergeCell ref="AR18:AR19"/>
    <mergeCell ref="AR6:AR7"/>
    <mergeCell ref="AH17:AL17"/>
    <mergeCell ref="AH18:AH19"/>
    <mergeCell ref="AH5:AL5"/>
    <mergeCell ref="AH6:AH7"/>
    <mergeCell ref="AI18:AI19"/>
    <mergeCell ref="AI6:AI7"/>
    <mergeCell ref="AJ18:AJ19"/>
    <mergeCell ref="AJ6:AJ7"/>
    <mergeCell ref="AK18:AK19"/>
    <mergeCell ref="AK6:AK7"/>
    <mergeCell ref="AL18:AL19"/>
    <mergeCell ref="AL6:AL7"/>
    <mergeCell ref="A17:A19"/>
    <mergeCell ref="A2:F2"/>
    <mergeCell ref="A5:A7"/>
    <mergeCell ref="AB17:AF17"/>
    <mergeCell ref="AB18:AB19"/>
    <mergeCell ref="AB5:AF5"/>
    <mergeCell ref="AB6:AB7"/>
    <mergeCell ref="AC18:AC19"/>
    <mergeCell ref="AC6:AC7"/>
    <mergeCell ref="AD18:AD19"/>
    <mergeCell ref="AD6:AD7"/>
    <mergeCell ref="AE18:AE19"/>
    <mergeCell ref="AE6:AE7"/>
    <mergeCell ref="AF18:AF19"/>
    <mergeCell ref="AF6:AF7"/>
    <mergeCell ref="I18:I19"/>
    <mergeCell ref="I6:I7"/>
    <mergeCell ref="J18:J19"/>
    <mergeCell ref="J6:J7"/>
    <mergeCell ref="K18:K19"/>
    <mergeCell ref="K6:K7"/>
    <mergeCell ref="L18:L19"/>
    <mergeCell ref="L6:L7"/>
    <mergeCell ref="M18:M19"/>
  </mergeCells>
  <hyperlinks>
    <hyperlink ref="D7" r:id="rId1" xr:uid="{00000000-0004-0000-0000-000000000000}"/>
    <hyperlink ref="E7" r:id="rId2" xr:uid="{00000000-0004-0000-0000-000001000000}"/>
    <hyperlink ref="D19" r:id="rId3" xr:uid="{00000000-0004-0000-0000-000002000000}"/>
    <hyperlink ref="E19" r:id="rId4" xr:uid="{00000000-0004-0000-0000-000003000000}"/>
    <hyperlink ref="A3" r:id="rId5" xr:uid="{00000000-0004-0000-0000-000004000000}"/>
  </hyperlinks>
  <pageMargins left="0.7" right="0.7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O247"/>
  <sheetViews>
    <sheetView tabSelected="1" zoomScale="90" zoomScaleNormal="90" workbookViewId="0">
      <pane ySplit="5" topLeftCell="A6" activePane="bottomLeft" state="frozen"/>
      <selection pane="bottomLeft"/>
    </sheetView>
  </sheetViews>
  <sheetFormatPr baseColWidth="10" defaultRowHeight="12.75" x14ac:dyDescent="0.2"/>
  <cols>
    <col min="1" max="1" width="29.85546875" customWidth="1"/>
    <col min="2" max="2" width="26.140625" customWidth="1"/>
    <col min="3" max="3" width="38.7109375" customWidth="1"/>
    <col min="4" max="4" width="14.5703125" customWidth="1"/>
    <col min="5" max="5" width="0.7109375" customWidth="1"/>
    <col min="6" max="6" width="15.7109375" customWidth="1"/>
    <col min="7" max="8" width="15.7109375" hidden="1" customWidth="1"/>
    <col min="9" max="10" width="11.28515625" customWidth="1"/>
    <col min="11" max="11" width="10.7109375" customWidth="1"/>
    <col min="12" max="12" width="8.5703125" customWidth="1"/>
    <col min="13" max="13" width="0.28515625" customWidth="1"/>
    <col min="14" max="14" width="9.7109375" customWidth="1"/>
    <col min="15" max="15" width="0.28515625" customWidth="1"/>
    <col min="16" max="16" width="12.28515625" customWidth="1"/>
    <col min="17" max="17" width="7.85546875" customWidth="1"/>
    <col min="18" max="18" width="8" customWidth="1"/>
    <col min="19" max="19" width="0.28515625" customWidth="1"/>
    <col min="20" max="20" width="6.85546875" customWidth="1"/>
    <col min="21" max="21" width="9.28515625" customWidth="1"/>
    <col min="22" max="22" width="8.5703125" customWidth="1"/>
    <col min="23" max="23" width="8" customWidth="1"/>
    <col min="24" max="24" width="11.140625" customWidth="1"/>
    <col min="25" max="25" width="0.28515625" customWidth="1"/>
    <col min="26" max="26" width="10.7109375" customWidth="1"/>
    <col min="27" max="30" width="7.85546875" customWidth="1"/>
    <col min="31" max="31" width="0.28515625" customWidth="1"/>
    <col min="32" max="32" width="12.42578125" customWidth="1"/>
    <col min="33" max="38" width="7.85546875" customWidth="1"/>
    <col min="39" max="39" width="0.28515625" customWidth="1"/>
    <col min="40" max="40" width="12.7109375" customWidth="1"/>
    <col min="41" max="41" width="9.28515625" customWidth="1"/>
    <col min="42" max="42" width="9.7109375" customWidth="1"/>
    <col min="43" max="44" width="7.85546875" customWidth="1"/>
    <col min="45" max="45" width="0.28515625" customWidth="1"/>
    <col min="46" max="47" width="9.5703125" customWidth="1"/>
    <col min="48" max="50" width="7.85546875" customWidth="1"/>
    <col min="51" max="51" width="0.28515625" customWidth="1"/>
    <col min="52" max="52" width="11.7109375" customWidth="1"/>
    <col min="53" max="56" width="7.85546875" customWidth="1"/>
    <col min="57" max="57" width="0.28515625" customWidth="1"/>
    <col min="58" max="58" width="10.7109375" customWidth="1"/>
    <col min="59" max="60" width="7.85546875" customWidth="1"/>
    <col min="61" max="61" width="12" customWidth="1"/>
    <col min="62" max="62" width="0.28515625" customWidth="1"/>
    <col min="63" max="64" width="10.7109375" customWidth="1"/>
    <col min="65" max="65" width="11.85546875" customWidth="1"/>
    <col min="66" max="67" width="0.28515625" customWidth="1"/>
    <col min="68" max="68" width="4.7109375" customWidth="1"/>
  </cols>
  <sheetData>
    <row r="1" spans="1:67" s="1" customFormat="1" ht="3.75" customHeight="1" x14ac:dyDescent="0.2"/>
    <row r="2" spans="1:67" s="1" customFormat="1" ht="34.700000000000003" customHeight="1" x14ac:dyDescent="0.2">
      <c r="A2" s="108" t="s">
        <v>62</v>
      </c>
      <c r="B2" s="113" t="s">
        <v>63</v>
      </c>
      <c r="C2" s="113" t="s">
        <v>64</v>
      </c>
      <c r="D2" s="93" t="s">
        <v>65</v>
      </c>
      <c r="E2" s="4"/>
      <c r="F2" s="111" t="s">
        <v>354</v>
      </c>
      <c r="G2" s="111" t="s">
        <v>355</v>
      </c>
      <c r="H2" s="114" t="s">
        <v>66</v>
      </c>
      <c r="I2" s="111" t="s">
        <v>67</v>
      </c>
      <c r="J2" s="111" t="s">
        <v>68</v>
      </c>
      <c r="K2" s="111" t="s">
        <v>69</v>
      </c>
      <c r="L2" s="118" t="s">
        <v>70</v>
      </c>
      <c r="M2" s="2"/>
      <c r="N2" s="119" t="s">
        <v>71</v>
      </c>
      <c r="O2" s="2"/>
      <c r="P2" s="120" t="s">
        <v>72</v>
      </c>
      <c r="Q2" s="120"/>
      <c r="R2" s="120"/>
      <c r="S2" s="2"/>
      <c r="T2" s="130" t="s">
        <v>6</v>
      </c>
      <c r="U2" s="130"/>
      <c r="V2" s="130"/>
      <c r="W2" s="130"/>
      <c r="X2" s="130"/>
      <c r="Y2" s="2"/>
      <c r="Z2" s="132" t="s">
        <v>73</v>
      </c>
      <c r="AA2" s="132"/>
      <c r="AB2" s="132"/>
      <c r="AC2" s="132"/>
      <c r="AD2" s="132"/>
      <c r="AE2" s="2"/>
      <c r="AF2" s="112" t="s">
        <v>8</v>
      </c>
      <c r="AG2" s="112"/>
      <c r="AH2" s="112"/>
      <c r="AI2" s="112"/>
      <c r="AJ2" s="112"/>
      <c r="AK2" s="83"/>
      <c r="AL2" s="83"/>
      <c r="AM2" s="25"/>
      <c r="AN2" s="116" t="s">
        <v>74</v>
      </c>
      <c r="AO2" s="116"/>
      <c r="AP2" s="116"/>
      <c r="AQ2" s="116"/>
      <c r="AR2" s="116"/>
      <c r="AS2" s="26"/>
      <c r="AT2" s="121" t="s">
        <v>75</v>
      </c>
      <c r="AU2" s="121"/>
      <c r="AV2" s="121"/>
      <c r="AW2" s="121"/>
      <c r="AX2" s="121"/>
      <c r="AY2" s="27"/>
      <c r="AZ2" s="123" t="s">
        <v>76</v>
      </c>
      <c r="BA2" s="123"/>
      <c r="BB2" s="123"/>
      <c r="BC2" s="123"/>
      <c r="BD2" s="123"/>
      <c r="BE2" s="28"/>
      <c r="BF2" s="126" t="s">
        <v>77</v>
      </c>
      <c r="BG2" s="126"/>
      <c r="BH2" s="126"/>
      <c r="BI2" s="126"/>
      <c r="BJ2" s="126"/>
      <c r="BK2" s="126"/>
      <c r="BL2" s="126"/>
      <c r="BM2" s="126"/>
      <c r="BN2" s="28"/>
      <c r="BO2" s="29"/>
    </row>
    <row r="3" spans="1:67" s="1" customFormat="1" ht="26.65" customHeight="1" x14ac:dyDescent="0.2">
      <c r="A3" s="108"/>
      <c r="B3" s="113"/>
      <c r="C3" s="113"/>
      <c r="D3" s="93"/>
      <c r="E3" s="4"/>
      <c r="F3" s="111"/>
      <c r="G3" s="111"/>
      <c r="H3" s="114"/>
      <c r="I3" s="111"/>
      <c r="J3" s="111"/>
      <c r="K3" s="111"/>
      <c r="L3" s="118"/>
      <c r="M3" s="2"/>
      <c r="N3" s="119"/>
      <c r="O3" s="2"/>
      <c r="P3" s="120" t="s">
        <v>78</v>
      </c>
      <c r="Q3" s="120"/>
      <c r="R3" s="120"/>
      <c r="S3" s="2"/>
      <c r="T3" s="130" t="s">
        <v>79</v>
      </c>
      <c r="U3" s="130"/>
      <c r="V3" s="130"/>
      <c r="W3" s="130"/>
      <c r="X3" s="130"/>
      <c r="Y3" s="2"/>
      <c r="Z3" s="132" t="s">
        <v>80</v>
      </c>
      <c r="AA3" s="132"/>
      <c r="AB3" s="132"/>
      <c r="AC3" s="132"/>
      <c r="AD3" s="132"/>
      <c r="AE3" s="2"/>
      <c r="AF3" s="112" t="s">
        <v>80</v>
      </c>
      <c r="AG3" s="112"/>
      <c r="AH3" s="112"/>
      <c r="AI3" s="112"/>
      <c r="AJ3" s="112"/>
      <c r="AK3" s="83"/>
      <c r="AL3" s="83"/>
      <c r="AM3" s="25"/>
      <c r="AN3" s="116" t="s">
        <v>80</v>
      </c>
      <c r="AO3" s="116"/>
      <c r="AP3" s="116"/>
      <c r="AQ3" s="116"/>
      <c r="AR3" s="116"/>
      <c r="AS3" s="26"/>
      <c r="AT3" s="121" t="s">
        <v>79</v>
      </c>
      <c r="AU3" s="121"/>
      <c r="AV3" s="121"/>
      <c r="AW3" s="121"/>
      <c r="AX3" s="121"/>
      <c r="AY3" s="25"/>
      <c r="AZ3" s="123" t="s">
        <v>81</v>
      </c>
      <c r="BA3" s="123"/>
      <c r="BB3" s="123"/>
      <c r="BC3" s="123"/>
      <c r="BD3" s="123"/>
      <c r="BE3" s="28"/>
      <c r="BF3" s="126" t="s">
        <v>82</v>
      </c>
      <c r="BG3" s="126"/>
      <c r="BH3" s="126"/>
      <c r="BI3" s="126"/>
      <c r="BJ3" s="30"/>
      <c r="BK3" s="126" t="s">
        <v>83</v>
      </c>
      <c r="BL3" s="126"/>
      <c r="BM3" s="126"/>
      <c r="BN3" s="25"/>
      <c r="BO3" s="29"/>
    </row>
    <row r="4" spans="1:67" s="1" customFormat="1" ht="20.25" customHeight="1" x14ac:dyDescent="0.2">
      <c r="A4" s="108"/>
      <c r="B4" s="113"/>
      <c r="C4" s="113"/>
      <c r="D4" s="93"/>
      <c r="E4" s="4"/>
      <c r="F4" s="111"/>
      <c r="G4" s="111"/>
      <c r="H4" s="114"/>
      <c r="I4" s="111"/>
      <c r="J4" s="111"/>
      <c r="K4" s="111"/>
      <c r="L4" s="118"/>
      <c r="M4" s="2"/>
      <c r="N4" s="119"/>
      <c r="O4" s="2"/>
      <c r="P4" s="109" t="s">
        <v>84</v>
      </c>
      <c r="Q4" s="109" t="s">
        <v>85</v>
      </c>
      <c r="R4" s="109" t="s">
        <v>86</v>
      </c>
      <c r="S4" s="129"/>
      <c r="T4" s="131" t="s">
        <v>87</v>
      </c>
      <c r="U4" s="131" t="s">
        <v>88</v>
      </c>
      <c r="V4" s="131" t="s">
        <v>89</v>
      </c>
      <c r="W4" s="131" t="s">
        <v>90</v>
      </c>
      <c r="X4" s="131" t="s">
        <v>86</v>
      </c>
      <c r="Y4" s="129"/>
      <c r="Z4" s="95" t="s">
        <v>91</v>
      </c>
      <c r="AA4" s="95" t="s">
        <v>88</v>
      </c>
      <c r="AB4" s="95" t="s">
        <v>92</v>
      </c>
      <c r="AC4" s="95" t="s">
        <v>93</v>
      </c>
      <c r="AD4" s="95" t="s">
        <v>86</v>
      </c>
      <c r="AE4" s="2"/>
      <c r="AF4" s="101" t="s">
        <v>94</v>
      </c>
      <c r="AG4" s="101" t="s">
        <v>88</v>
      </c>
      <c r="AH4" s="101" t="s">
        <v>92</v>
      </c>
      <c r="AI4" s="101" t="s">
        <v>93</v>
      </c>
      <c r="AJ4" s="101" t="s">
        <v>86</v>
      </c>
      <c r="AK4" s="101" t="s">
        <v>353</v>
      </c>
      <c r="AL4" s="101" t="s">
        <v>86</v>
      </c>
      <c r="AM4" s="25"/>
      <c r="AN4" s="117" t="s">
        <v>95</v>
      </c>
      <c r="AO4" s="117" t="s">
        <v>88</v>
      </c>
      <c r="AP4" s="117" t="s">
        <v>92</v>
      </c>
      <c r="AQ4" s="117" t="s">
        <v>93</v>
      </c>
      <c r="AR4" s="117" t="s">
        <v>86</v>
      </c>
      <c r="AS4" s="26"/>
      <c r="AT4" s="122" t="s">
        <v>96</v>
      </c>
      <c r="AU4" s="122" t="s">
        <v>88</v>
      </c>
      <c r="AV4" s="122" t="s">
        <v>92</v>
      </c>
      <c r="AW4" s="122" t="s">
        <v>93</v>
      </c>
      <c r="AX4" s="122" t="s">
        <v>86</v>
      </c>
      <c r="AY4" s="25"/>
      <c r="AZ4" s="124" t="s">
        <v>97</v>
      </c>
      <c r="BA4" s="124" t="s">
        <v>88</v>
      </c>
      <c r="BB4" s="124" t="s">
        <v>92</v>
      </c>
      <c r="BC4" s="124" t="s">
        <v>93</v>
      </c>
      <c r="BD4" s="124" t="s">
        <v>86</v>
      </c>
      <c r="BE4" s="125"/>
      <c r="BF4" s="127" t="s">
        <v>98</v>
      </c>
      <c r="BG4" s="127" t="s">
        <v>88</v>
      </c>
      <c r="BH4" s="127" t="s">
        <v>92</v>
      </c>
      <c r="BI4" s="127" t="s">
        <v>93</v>
      </c>
      <c r="BJ4" s="128"/>
      <c r="BK4" s="127" t="s">
        <v>99</v>
      </c>
      <c r="BL4" s="127" t="s">
        <v>100</v>
      </c>
      <c r="BM4" s="127" t="s">
        <v>101</v>
      </c>
      <c r="BN4" s="25"/>
      <c r="BO4" s="29"/>
    </row>
    <row r="5" spans="1:67" s="1" customFormat="1" ht="24" customHeight="1" x14ac:dyDescent="0.2">
      <c r="A5" s="108"/>
      <c r="B5" s="113"/>
      <c r="C5" s="113"/>
      <c r="D5" s="93"/>
      <c r="E5" s="4"/>
      <c r="F5" s="111"/>
      <c r="G5" s="111"/>
      <c r="H5" s="115"/>
      <c r="I5" s="111"/>
      <c r="J5" s="111"/>
      <c r="K5" s="111"/>
      <c r="L5" s="31" t="s">
        <v>32</v>
      </c>
      <c r="M5" s="2"/>
      <c r="N5" s="11" t="s">
        <v>32</v>
      </c>
      <c r="O5" s="2"/>
      <c r="P5" s="109"/>
      <c r="Q5" s="109"/>
      <c r="R5" s="109"/>
      <c r="S5" s="129"/>
      <c r="T5" s="131"/>
      <c r="U5" s="131"/>
      <c r="V5" s="131"/>
      <c r="W5" s="131"/>
      <c r="X5" s="131"/>
      <c r="Y5" s="129"/>
      <c r="Z5" s="95"/>
      <c r="AA5" s="95"/>
      <c r="AB5" s="95"/>
      <c r="AC5" s="95"/>
      <c r="AD5" s="95"/>
      <c r="AE5" s="2"/>
      <c r="AF5" s="101"/>
      <c r="AG5" s="101"/>
      <c r="AH5" s="101"/>
      <c r="AI5" s="101"/>
      <c r="AJ5" s="101"/>
      <c r="AK5" s="101"/>
      <c r="AL5" s="101"/>
      <c r="AM5" s="25"/>
      <c r="AN5" s="117"/>
      <c r="AO5" s="117"/>
      <c r="AP5" s="117"/>
      <c r="AQ5" s="117"/>
      <c r="AR5" s="117"/>
      <c r="AS5" s="26"/>
      <c r="AT5" s="122"/>
      <c r="AU5" s="122"/>
      <c r="AV5" s="122"/>
      <c r="AW5" s="122"/>
      <c r="AX5" s="122"/>
      <c r="AY5" s="25"/>
      <c r="AZ5" s="124"/>
      <c r="BA5" s="124"/>
      <c r="BB5" s="124"/>
      <c r="BC5" s="124"/>
      <c r="BD5" s="124"/>
      <c r="BE5" s="125"/>
      <c r="BF5" s="127"/>
      <c r="BG5" s="127"/>
      <c r="BH5" s="127"/>
      <c r="BI5" s="127"/>
      <c r="BJ5" s="128"/>
      <c r="BK5" s="127"/>
      <c r="BL5" s="127"/>
      <c r="BM5" s="127"/>
      <c r="BN5" s="25"/>
      <c r="BO5" s="29"/>
    </row>
    <row r="6" spans="1:67" s="1" customFormat="1" ht="21.4" customHeight="1" x14ac:dyDescent="0.2">
      <c r="A6" s="32" t="s">
        <v>33</v>
      </c>
      <c r="B6" s="32" t="s">
        <v>44</v>
      </c>
      <c r="C6" s="137" t="s">
        <v>102</v>
      </c>
      <c r="D6" s="138">
        <v>10.15</v>
      </c>
      <c r="E6" s="139"/>
      <c r="F6" s="140">
        <f>IF(G6&gt;=9%,9%,G6)</f>
        <v>4.9999999999999996E-2</v>
      </c>
      <c r="G6" s="15">
        <f>H6+AL6-AJ6</f>
        <v>4.9999999999999996E-2</v>
      </c>
      <c r="H6" s="15">
        <f>L6+K6+J6+I6</f>
        <v>4.4999999999999998E-2</v>
      </c>
      <c r="I6" s="34">
        <v>0</v>
      </c>
      <c r="J6" s="34">
        <v>0</v>
      </c>
      <c r="K6" s="35">
        <v>0</v>
      </c>
      <c r="L6" s="15">
        <v>4.4999999999999998E-2</v>
      </c>
      <c r="M6" s="14"/>
      <c r="N6" s="36">
        <v>5</v>
      </c>
      <c r="O6" s="3"/>
      <c r="P6" s="37">
        <v>0.69699999999999995</v>
      </c>
      <c r="Q6" s="38">
        <v>0.7</v>
      </c>
      <c r="R6" s="37"/>
      <c r="S6" s="3"/>
      <c r="T6" s="13">
        <v>256</v>
      </c>
      <c r="U6" s="39">
        <v>25.221674876847299</v>
      </c>
      <c r="V6" s="40">
        <v>32</v>
      </c>
      <c r="W6" s="41">
        <v>0.78817733990147798</v>
      </c>
      <c r="X6" s="42"/>
      <c r="Y6" s="3"/>
      <c r="Z6" s="13">
        <v>445</v>
      </c>
      <c r="AA6" s="39">
        <v>43.842364532019701</v>
      </c>
      <c r="AB6" s="43">
        <v>38</v>
      </c>
      <c r="AC6" s="44">
        <v>1.1537464350531501</v>
      </c>
      <c r="AD6" s="42">
        <v>7.4999999999999997E-3</v>
      </c>
      <c r="AE6" s="3"/>
      <c r="AF6" s="45">
        <v>1746</v>
      </c>
      <c r="AG6" s="16">
        <v>172.01970443349799</v>
      </c>
      <c r="AH6" s="43">
        <v>140</v>
      </c>
      <c r="AI6" s="46">
        <v>1.22871217452499</v>
      </c>
      <c r="AJ6" s="15">
        <v>0.01</v>
      </c>
      <c r="AK6" s="37">
        <v>0.53250773993808054</v>
      </c>
      <c r="AL6" s="84">
        <f t="shared" ref="AL6:AL37" si="0">IF(AK6&gt;=50%,AJ6+0.5%,AJ6)</f>
        <v>1.4999999999999999E-2</v>
      </c>
      <c r="AM6" s="3"/>
      <c r="AN6" s="39">
        <v>8579.19643</v>
      </c>
      <c r="AO6" s="39">
        <v>845.241027586207</v>
      </c>
      <c r="AP6" s="47">
        <v>707.68100000000004</v>
      </c>
      <c r="AQ6" s="44">
        <v>1.19438140572688</v>
      </c>
      <c r="AR6" s="42">
        <v>9.4999999999999998E-3</v>
      </c>
      <c r="AS6" s="14"/>
      <c r="AT6" s="39">
        <v>7863.8327499999996</v>
      </c>
      <c r="AU6" s="16">
        <v>774.76184729064005</v>
      </c>
      <c r="AV6" s="48">
        <v>630</v>
      </c>
      <c r="AW6" s="46">
        <v>1.2297807099851401</v>
      </c>
      <c r="AX6" s="15">
        <v>1.4999999999999999E-2</v>
      </c>
      <c r="AY6" s="3"/>
      <c r="AZ6" s="39">
        <v>669.6</v>
      </c>
      <c r="BA6" s="16">
        <v>65.970443349753694</v>
      </c>
      <c r="BB6" s="40">
        <v>70</v>
      </c>
      <c r="BC6" s="44">
        <v>0.94243490499648097</v>
      </c>
      <c r="BD6" s="15">
        <v>3.0000000000000001E-3</v>
      </c>
      <c r="BE6" s="14"/>
      <c r="BF6" s="13">
        <v>-277</v>
      </c>
      <c r="BG6" s="16">
        <v>-27.290640394088701</v>
      </c>
      <c r="BH6" s="40">
        <v>100</v>
      </c>
      <c r="BI6" s="15">
        <v>-0.27</v>
      </c>
      <c r="BJ6" s="14"/>
      <c r="BK6" s="49">
        <v>2.0015396458814502E-2</v>
      </c>
      <c r="BL6" s="49">
        <v>1.8814090187497301E-2</v>
      </c>
      <c r="BM6" s="50">
        <v>-6.00191094785016E-2</v>
      </c>
      <c r="BN6" s="3"/>
      <c r="BO6" s="14"/>
    </row>
    <row r="7" spans="1:67" s="1" customFormat="1" ht="21.4" customHeight="1" x14ac:dyDescent="0.2">
      <c r="A7" s="32" t="s">
        <v>33</v>
      </c>
      <c r="B7" s="32" t="s">
        <v>44</v>
      </c>
      <c r="C7" s="137" t="s">
        <v>103</v>
      </c>
      <c r="D7" s="138">
        <v>2.86</v>
      </c>
      <c r="E7" s="139"/>
      <c r="F7" s="140">
        <f t="shared" ref="F7:F69" si="1">IF(G7&gt;=9%,9%,G7)</f>
        <v>0.09</v>
      </c>
      <c r="G7" s="15">
        <f t="shared" ref="G7:G70" si="2">H7+AL7-AJ7</f>
        <v>9.1499999999999998E-2</v>
      </c>
      <c r="H7" s="15">
        <f t="shared" ref="H7:H70" si="3">L7+K7+J7+I7</f>
        <v>9.1499999999999998E-2</v>
      </c>
      <c r="I7" s="34">
        <v>0</v>
      </c>
      <c r="J7" s="34">
        <v>0</v>
      </c>
      <c r="K7" s="35">
        <v>0</v>
      </c>
      <c r="L7" s="15">
        <v>9.1499999999999998E-2</v>
      </c>
      <c r="M7" s="14"/>
      <c r="N7" s="36">
        <v>7</v>
      </c>
      <c r="O7" s="3"/>
      <c r="P7" s="44">
        <v>0.82899999999999996</v>
      </c>
      <c r="Q7" s="38">
        <v>0.7</v>
      </c>
      <c r="R7" s="37">
        <v>1.35E-2</v>
      </c>
      <c r="S7" s="3"/>
      <c r="T7" s="13">
        <v>112</v>
      </c>
      <c r="U7" s="39">
        <v>39.160839160839203</v>
      </c>
      <c r="V7" s="40">
        <v>32</v>
      </c>
      <c r="W7" s="46">
        <v>1.22377622377622</v>
      </c>
      <c r="X7" s="42">
        <v>1.4999999999999999E-2</v>
      </c>
      <c r="Y7" s="3"/>
      <c r="Z7" s="13">
        <v>148</v>
      </c>
      <c r="AA7" s="39">
        <v>51.748251748251697</v>
      </c>
      <c r="AB7" s="43">
        <v>38</v>
      </c>
      <c r="AC7" s="46">
        <v>1.3617960986382001</v>
      </c>
      <c r="AD7" s="42">
        <v>0.01</v>
      </c>
      <c r="AE7" s="3"/>
      <c r="AF7" s="45">
        <v>590</v>
      </c>
      <c r="AG7" s="16">
        <v>206.29370629370601</v>
      </c>
      <c r="AH7" s="43">
        <v>140</v>
      </c>
      <c r="AI7" s="46">
        <v>1.4735264735264699</v>
      </c>
      <c r="AJ7" s="15">
        <v>0.01</v>
      </c>
      <c r="AK7" s="37">
        <v>0.4943820224719101</v>
      </c>
      <c r="AL7" s="84">
        <f t="shared" si="0"/>
        <v>0.01</v>
      </c>
      <c r="AM7" s="3"/>
      <c r="AN7" s="39">
        <v>2859.0032900000001</v>
      </c>
      <c r="AO7" s="39">
        <v>999.65150000000006</v>
      </c>
      <c r="AP7" s="47">
        <v>736.63099999999997</v>
      </c>
      <c r="AQ7" s="46">
        <v>1.35705869017188</v>
      </c>
      <c r="AR7" s="42">
        <v>0.01</v>
      </c>
      <c r="AS7" s="14"/>
      <c r="AT7" s="39">
        <v>2527.9476100000002</v>
      </c>
      <c r="AU7" s="16">
        <v>883.89776573426605</v>
      </c>
      <c r="AV7" s="48">
        <v>630</v>
      </c>
      <c r="AW7" s="46">
        <v>1.40301232656233</v>
      </c>
      <c r="AX7" s="15">
        <v>1.4999999999999999E-2</v>
      </c>
      <c r="AY7" s="3"/>
      <c r="AZ7" s="39">
        <v>235.3</v>
      </c>
      <c r="BA7" s="16">
        <v>82.272727272727295</v>
      </c>
      <c r="BB7" s="40">
        <v>70</v>
      </c>
      <c r="BC7" s="44">
        <v>1.17532467532468</v>
      </c>
      <c r="BD7" s="15">
        <v>1.7999999999999999E-2</v>
      </c>
      <c r="BE7" s="14"/>
      <c r="BF7" s="13">
        <v>-105</v>
      </c>
      <c r="BG7" s="16">
        <v>-36.713286713286699</v>
      </c>
      <c r="BH7" s="40">
        <v>100</v>
      </c>
      <c r="BI7" s="15">
        <v>-0.37</v>
      </c>
      <c r="BJ7" s="14"/>
      <c r="BK7" s="49">
        <v>2.2779043280182199E-2</v>
      </c>
      <c r="BL7" s="49">
        <v>2.0719532868713499E-2</v>
      </c>
      <c r="BM7" s="50">
        <v>-9.0412507063476102E-2</v>
      </c>
      <c r="BN7" s="3"/>
      <c r="BO7" s="14"/>
    </row>
    <row r="8" spans="1:67" s="1" customFormat="1" ht="21.4" customHeight="1" x14ac:dyDescent="0.2">
      <c r="A8" s="32" t="s">
        <v>33</v>
      </c>
      <c r="B8" s="32" t="s">
        <v>44</v>
      </c>
      <c r="C8" s="137" t="s">
        <v>104</v>
      </c>
      <c r="D8" s="138">
        <v>1.82</v>
      </c>
      <c r="E8" s="139"/>
      <c r="F8" s="140">
        <f t="shared" si="1"/>
        <v>7.9250000000000001E-2</v>
      </c>
      <c r="G8" s="15">
        <f t="shared" si="2"/>
        <v>7.9250000000000001E-2</v>
      </c>
      <c r="H8" s="15">
        <f t="shared" si="3"/>
        <v>7.4249999999999997E-2</v>
      </c>
      <c r="I8" s="34">
        <v>2.5000000000000001E-3</v>
      </c>
      <c r="J8" s="34">
        <v>0</v>
      </c>
      <c r="K8" s="35">
        <v>0</v>
      </c>
      <c r="L8" s="15">
        <v>7.1749999999999994E-2</v>
      </c>
      <c r="M8" s="14"/>
      <c r="N8" s="36">
        <v>7</v>
      </c>
      <c r="O8" s="3"/>
      <c r="P8" s="44">
        <v>0.78800000000000003</v>
      </c>
      <c r="Q8" s="38">
        <v>0.7</v>
      </c>
      <c r="R8" s="37">
        <v>8.9999999999999993E-3</v>
      </c>
      <c r="S8" s="3"/>
      <c r="T8" s="13">
        <v>64</v>
      </c>
      <c r="U8" s="39">
        <v>35.164835164835203</v>
      </c>
      <c r="V8" s="40">
        <v>32</v>
      </c>
      <c r="W8" s="44">
        <v>1.0989010989011001</v>
      </c>
      <c r="X8" s="42">
        <v>7.4999999999999997E-3</v>
      </c>
      <c r="Y8" s="3"/>
      <c r="Z8" s="13">
        <v>98</v>
      </c>
      <c r="AA8" s="39">
        <v>53.846153846153797</v>
      </c>
      <c r="AB8" s="43">
        <v>38</v>
      </c>
      <c r="AC8" s="46">
        <v>1.417004048583</v>
      </c>
      <c r="AD8" s="42">
        <v>0.01</v>
      </c>
      <c r="AE8" s="3"/>
      <c r="AF8" s="45">
        <v>339</v>
      </c>
      <c r="AG8" s="16">
        <v>186.26373626373601</v>
      </c>
      <c r="AH8" s="43">
        <v>140</v>
      </c>
      <c r="AI8" s="46">
        <v>1.33045525902669</v>
      </c>
      <c r="AJ8" s="15">
        <v>0.01</v>
      </c>
      <c r="AK8" s="37">
        <v>0.5</v>
      </c>
      <c r="AL8" s="84">
        <f t="shared" si="0"/>
        <v>1.4999999999999999E-2</v>
      </c>
      <c r="AM8" s="3"/>
      <c r="AN8" s="39">
        <v>1304.1589300000001</v>
      </c>
      <c r="AO8" s="39">
        <v>716.570840659341</v>
      </c>
      <c r="AP8" s="47">
        <v>697</v>
      </c>
      <c r="AQ8" s="44">
        <v>1.02807868100336</v>
      </c>
      <c r="AR8" s="42">
        <v>1.5E-3</v>
      </c>
      <c r="AS8" s="14"/>
      <c r="AT8" s="39">
        <v>1388.88483</v>
      </c>
      <c r="AU8" s="16">
        <v>763.12353296703304</v>
      </c>
      <c r="AV8" s="48">
        <v>630</v>
      </c>
      <c r="AW8" s="46">
        <v>1.2113071951857699</v>
      </c>
      <c r="AX8" s="15">
        <v>1.4999999999999999E-2</v>
      </c>
      <c r="AY8" s="3"/>
      <c r="AZ8" s="39">
        <v>152.5</v>
      </c>
      <c r="BA8" s="16">
        <v>83.791208791208803</v>
      </c>
      <c r="BB8" s="40">
        <v>70</v>
      </c>
      <c r="BC8" s="44">
        <v>1.19701726844584</v>
      </c>
      <c r="BD8" s="15">
        <v>1.8749999999999999E-2</v>
      </c>
      <c r="BE8" s="14"/>
      <c r="BF8" s="13">
        <v>-153</v>
      </c>
      <c r="BG8" s="16">
        <v>-84.065934065934002</v>
      </c>
      <c r="BH8" s="40">
        <v>100</v>
      </c>
      <c r="BI8" s="15">
        <v>-0.84</v>
      </c>
      <c r="BJ8" s="14"/>
      <c r="BK8" s="49">
        <v>3.1763417305586003E-2</v>
      </c>
      <c r="BL8" s="49">
        <v>2.2451400930911702E-2</v>
      </c>
      <c r="BM8" s="51">
        <v>-0.29316796379577997</v>
      </c>
      <c r="BN8" s="3"/>
      <c r="BO8" s="14"/>
    </row>
    <row r="9" spans="1:67" s="1" customFormat="1" ht="21.4" customHeight="1" x14ac:dyDescent="0.2">
      <c r="A9" s="32" t="s">
        <v>33</v>
      </c>
      <c r="B9" s="32" t="s">
        <v>44</v>
      </c>
      <c r="C9" s="137" t="s">
        <v>105</v>
      </c>
      <c r="D9" s="138">
        <v>7.95</v>
      </c>
      <c r="E9" s="139"/>
      <c r="F9" s="140">
        <f t="shared" si="1"/>
        <v>6.6250000000000003E-2</v>
      </c>
      <c r="G9" s="15">
        <f t="shared" si="2"/>
        <v>6.6250000000000003E-2</v>
      </c>
      <c r="H9" s="15">
        <f t="shared" si="3"/>
        <v>6.6250000000000003E-2</v>
      </c>
      <c r="I9" s="34">
        <v>0</v>
      </c>
      <c r="J9" s="34">
        <v>2.5000000000000001E-3</v>
      </c>
      <c r="K9" s="35">
        <v>0</v>
      </c>
      <c r="L9" s="15">
        <v>6.3750000000000001E-2</v>
      </c>
      <c r="M9" s="14"/>
      <c r="N9" s="36">
        <v>6</v>
      </c>
      <c r="O9" s="3"/>
      <c r="P9" s="44">
        <v>0.70199999999999996</v>
      </c>
      <c r="Q9" s="38">
        <v>0.7</v>
      </c>
      <c r="R9" s="37">
        <v>7.5000000000000002E-4</v>
      </c>
      <c r="S9" s="3"/>
      <c r="T9" s="13">
        <v>229</v>
      </c>
      <c r="U9" s="39">
        <v>28.805031446540902</v>
      </c>
      <c r="V9" s="40">
        <v>32</v>
      </c>
      <c r="W9" s="37">
        <v>0.90015723270440196</v>
      </c>
      <c r="X9" s="42"/>
      <c r="Y9" s="3"/>
      <c r="Z9" s="13">
        <v>380</v>
      </c>
      <c r="AA9" s="39">
        <v>47.798742138364801</v>
      </c>
      <c r="AB9" s="43">
        <v>38</v>
      </c>
      <c r="AC9" s="46">
        <v>1.2578616352201299</v>
      </c>
      <c r="AD9" s="42">
        <v>0.01</v>
      </c>
      <c r="AE9" s="3"/>
      <c r="AF9" s="45">
        <v>1629</v>
      </c>
      <c r="AG9" s="16">
        <v>204.905660377358</v>
      </c>
      <c r="AH9" s="43">
        <v>140</v>
      </c>
      <c r="AI9" s="46">
        <v>1.4636118598382699</v>
      </c>
      <c r="AJ9" s="15">
        <v>0.01</v>
      </c>
      <c r="AK9" s="37">
        <v>0.49612403100775193</v>
      </c>
      <c r="AL9" s="84">
        <f t="shared" si="0"/>
        <v>0.01</v>
      </c>
      <c r="AM9" s="3"/>
      <c r="AN9" s="39">
        <v>7775.2804500000002</v>
      </c>
      <c r="AO9" s="39">
        <v>978.02269811320798</v>
      </c>
      <c r="AP9" s="47">
        <v>763.78800000000001</v>
      </c>
      <c r="AQ9" s="46">
        <v>1.2804897407568701</v>
      </c>
      <c r="AR9" s="42">
        <v>0.01</v>
      </c>
      <c r="AS9" s="14"/>
      <c r="AT9" s="39">
        <v>6751.24017</v>
      </c>
      <c r="AU9" s="16">
        <v>849.21259999999995</v>
      </c>
      <c r="AV9" s="48">
        <v>630</v>
      </c>
      <c r="AW9" s="46">
        <v>1.3479565079365099</v>
      </c>
      <c r="AX9" s="15">
        <v>1.4999999999999999E-2</v>
      </c>
      <c r="AY9" s="3"/>
      <c r="AZ9" s="39">
        <v>658.9</v>
      </c>
      <c r="BA9" s="16">
        <v>82.880503144654099</v>
      </c>
      <c r="BB9" s="40">
        <v>70</v>
      </c>
      <c r="BC9" s="44">
        <v>1.1840071877807701</v>
      </c>
      <c r="BD9" s="15">
        <v>1.7999999999999999E-2</v>
      </c>
      <c r="BE9" s="14"/>
      <c r="BF9" s="13">
        <v>-349</v>
      </c>
      <c r="BG9" s="16">
        <v>-43.899371069182401</v>
      </c>
      <c r="BH9" s="40">
        <v>100</v>
      </c>
      <c r="BI9" s="15">
        <v>-0.44</v>
      </c>
      <c r="BJ9" s="14"/>
      <c r="BK9" s="49">
        <v>1.3091341862540899E-2</v>
      </c>
      <c r="BL9" s="52">
        <v>1.37491035881204E-2</v>
      </c>
      <c r="BM9" s="50">
        <v>5.0244026356197798E-2</v>
      </c>
      <c r="BN9" s="3"/>
      <c r="BO9" s="14"/>
    </row>
    <row r="10" spans="1:67" s="1" customFormat="1" ht="21.4" customHeight="1" x14ac:dyDescent="0.2">
      <c r="A10" s="32" t="s">
        <v>33</v>
      </c>
      <c r="B10" s="32" t="s">
        <v>44</v>
      </c>
      <c r="C10" s="137" t="s">
        <v>106</v>
      </c>
      <c r="D10" s="138">
        <v>8.5299999999999994</v>
      </c>
      <c r="E10" s="139"/>
      <c r="F10" s="140">
        <f t="shared" si="1"/>
        <v>6.5880000000000008E-2</v>
      </c>
      <c r="G10" s="15">
        <f t="shared" si="2"/>
        <v>6.5880000000000008E-2</v>
      </c>
      <c r="H10" s="15">
        <f t="shared" si="3"/>
        <v>6.5880000000000008E-2</v>
      </c>
      <c r="I10" s="34">
        <v>2.5000000000000001E-3</v>
      </c>
      <c r="J10" s="34">
        <v>0</v>
      </c>
      <c r="K10" s="35">
        <v>0</v>
      </c>
      <c r="L10" s="15">
        <v>6.3380000000000006E-2</v>
      </c>
      <c r="M10" s="14"/>
      <c r="N10" s="36">
        <v>6</v>
      </c>
      <c r="O10" s="3"/>
      <c r="P10" s="37">
        <v>0.60899999999999999</v>
      </c>
      <c r="Q10" s="38">
        <v>0.7</v>
      </c>
      <c r="R10" s="37"/>
      <c r="S10" s="3"/>
      <c r="T10" s="13">
        <v>285</v>
      </c>
      <c r="U10" s="39">
        <v>33.411488862836997</v>
      </c>
      <c r="V10" s="40">
        <v>32</v>
      </c>
      <c r="W10" s="44">
        <v>1.0441090269636599</v>
      </c>
      <c r="X10" s="42">
        <v>3.0000000000000001E-3</v>
      </c>
      <c r="Y10" s="3"/>
      <c r="Z10" s="13">
        <v>471</v>
      </c>
      <c r="AA10" s="39">
        <v>55.216881594372801</v>
      </c>
      <c r="AB10" s="43">
        <v>38</v>
      </c>
      <c r="AC10" s="46">
        <v>1.4530758314308601</v>
      </c>
      <c r="AD10" s="42">
        <v>0.01</v>
      </c>
      <c r="AE10" s="3"/>
      <c r="AF10" s="45">
        <v>1720</v>
      </c>
      <c r="AG10" s="16">
        <v>201.64126611957801</v>
      </c>
      <c r="AH10" s="43">
        <v>140</v>
      </c>
      <c r="AI10" s="46">
        <v>1.44029475799699</v>
      </c>
      <c r="AJ10" s="15">
        <v>0.01</v>
      </c>
      <c r="AK10" s="37">
        <v>0.4895397489539749</v>
      </c>
      <c r="AL10" s="84">
        <f t="shared" si="0"/>
        <v>0.01</v>
      </c>
      <c r="AM10" s="3"/>
      <c r="AN10" s="39">
        <v>7743.7788700000001</v>
      </c>
      <c r="AO10" s="39">
        <v>907.82870691676396</v>
      </c>
      <c r="AP10" s="47">
        <v>731.22199999999998</v>
      </c>
      <c r="AQ10" s="46">
        <v>1.2415226934046899</v>
      </c>
      <c r="AR10" s="42">
        <v>0.01</v>
      </c>
      <c r="AS10" s="14"/>
      <c r="AT10" s="39">
        <v>6724.9830499999998</v>
      </c>
      <c r="AU10" s="16">
        <v>788.39191676436099</v>
      </c>
      <c r="AV10" s="48">
        <v>630</v>
      </c>
      <c r="AW10" s="46">
        <v>1.25141574089581</v>
      </c>
      <c r="AX10" s="15">
        <v>1.4999999999999999E-2</v>
      </c>
      <c r="AY10" s="3"/>
      <c r="AZ10" s="39">
        <v>663.3</v>
      </c>
      <c r="BA10" s="16">
        <v>77.760844079718595</v>
      </c>
      <c r="BB10" s="40">
        <v>70</v>
      </c>
      <c r="BC10" s="44">
        <v>1.1108692011388399</v>
      </c>
      <c r="BD10" s="15">
        <v>1.538E-2</v>
      </c>
      <c r="BE10" s="14"/>
      <c r="BF10" s="13">
        <v>-280</v>
      </c>
      <c r="BG10" s="16">
        <v>-32.825322391559197</v>
      </c>
      <c r="BH10" s="40">
        <v>100</v>
      </c>
      <c r="BI10" s="15">
        <v>-0.33</v>
      </c>
      <c r="BJ10" s="14"/>
      <c r="BK10" s="49">
        <v>2.2908366533864501E-2</v>
      </c>
      <c r="BL10" s="49">
        <v>1.9818504224470599E-2</v>
      </c>
      <c r="BM10" s="51">
        <v>-0.13487920689702099</v>
      </c>
      <c r="BN10" s="3"/>
      <c r="BO10" s="14"/>
    </row>
    <row r="11" spans="1:67" s="1" customFormat="1" ht="21.4" customHeight="1" x14ac:dyDescent="0.2">
      <c r="A11" s="32" t="s">
        <v>33</v>
      </c>
      <c r="B11" s="32" t="s">
        <v>44</v>
      </c>
      <c r="C11" s="137" t="s">
        <v>107</v>
      </c>
      <c r="D11" s="138">
        <v>1.93</v>
      </c>
      <c r="E11" s="139"/>
      <c r="F11" s="140">
        <f t="shared" si="1"/>
        <v>7.0880000000000012E-2</v>
      </c>
      <c r="G11" s="15">
        <f t="shared" si="2"/>
        <v>7.0880000000000012E-2</v>
      </c>
      <c r="H11" s="15">
        <f t="shared" si="3"/>
        <v>6.5880000000000008E-2</v>
      </c>
      <c r="I11" s="34">
        <v>2.5000000000000001E-3</v>
      </c>
      <c r="J11" s="34">
        <v>2.5000000000000001E-3</v>
      </c>
      <c r="K11" s="35">
        <v>5.0000000000000001E-4</v>
      </c>
      <c r="L11" s="15">
        <v>6.0380000000000003E-2</v>
      </c>
      <c r="M11" s="14"/>
      <c r="N11" s="36">
        <v>5</v>
      </c>
      <c r="O11" s="3"/>
      <c r="P11" s="53">
        <v>0.50900000000000001</v>
      </c>
      <c r="Q11" s="38">
        <v>0.7</v>
      </c>
      <c r="R11" s="37"/>
      <c r="S11" s="3"/>
      <c r="T11" s="13">
        <v>56</v>
      </c>
      <c r="U11" s="39">
        <v>29.015544041450799</v>
      </c>
      <c r="V11" s="40">
        <v>32</v>
      </c>
      <c r="W11" s="37">
        <v>0.90673575129533701</v>
      </c>
      <c r="X11" s="42"/>
      <c r="Y11" s="3"/>
      <c r="Z11" s="13">
        <v>88</v>
      </c>
      <c r="AA11" s="39">
        <v>45.595854922279798</v>
      </c>
      <c r="AB11" s="43">
        <v>38</v>
      </c>
      <c r="AC11" s="46">
        <v>1.1998909190073599</v>
      </c>
      <c r="AD11" s="42">
        <v>0.01</v>
      </c>
      <c r="AE11" s="3"/>
      <c r="AF11" s="45">
        <v>379</v>
      </c>
      <c r="AG11" s="16">
        <v>196.373056994819</v>
      </c>
      <c r="AH11" s="43">
        <v>140</v>
      </c>
      <c r="AI11" s="46">
        <v>1.4026646928201401</v>
      </c>
      <c r="AJ11" s="15">
        <v>0.01</v>
      </c>
      <c r="AK11" s="37">
        <v>0.5161290322580645</v>
      </c>
      <c r="AL11" s="84">
        <f t="shared" si="0"/>
        <v>1.4999999999999999E-2</v>
      </c>
      <c r="AM11" s="3"/>
      <c r="AN11" s="39">
        <v>2398.5082900000002</v>
      </c>
      <c r="AO11" s="39">
        <v>1242.7504093264199</v>
      </c>
      <c r="AP11" s="47">
        <v>712.35699999999997</v>
      </c>
      <c r="AQ11" s="46">
        <v>1.7445612373099699</v>
      </c>
      <c r="AR11" s="42">
        <v>0.01</v>
      </c>
      <c r="AS11" s="14"/>
      <c r="AT11" s="39">
        <v>1707.09887</v>
      </c>
      <c r="AU11" s="16">
        <v>884.50718652849798</v>
      </c>
      <c r="AV11" s="48">
        <v>630</v>
      </c>
      <c r="AW11" s="46">
        <v>1.40397966115635</v>
      </c>
      <c r="AX11" s="15">
        <v>1.4999999999999999E-2</v>
      </c>
      <c r="AY11" s="3"/>
      <c r="AZ11" s="39">
        <v>149.9</v>
      </c>
      <c r="BA11" s="16">
        <v>77.668393782383404</v>
      </c>
      <c r="BB11" s="40">
        <v>70</v>
      </c>
      <c r="BC11" s="44">
        <v>1.10954848260548</v>
      </c>
      <c r="BD11" s="15">
        <v>1.538E-2</v>
      </c>
      <c r="BE11" s="14"/>
      <c r="BF11" s="13">
        <v>196</v>
      </c>
      <c r="BG11" s="16">
        <v>101.554404145078</v>
      </c>
      <c r="BH11" s="40">
        <v>100</v>
      </c>
      <c r="BI11" s="15">
        <v>1.02</v>
      </c>
      <c r="BJ11" s="14"/>
      <c r="BK11" s="49">
        <v>1.5945330296127599E-2</v>
      </c>
      <c r="BL11" s="52">
        <v>1.37654143963292E-2</v>
      </c>
      <c r="BM11" s="51">
        <v>-0.13671186857307099</v>
      </c>
      <c r="BN11" s="3"/>
      <c r="BO11" s="14"/>
    </row>
    <row r="12" spans="1:67" s="1" customFormat="1" ht="21.4" customHeight="1" x14ac:dyDescent="0.2">
      <c r="A12" s="32" t="s">
        <v>33</v>
      </c>
      <c r="B12" s="32" t="s">
        <v>58</v>
      </c>
      <c r="C12" s="137" t="s">
        <v>108</v>
      </c>
      <c r="D12" s="138">
        <v>3.61</v>
      </c>
      <c r="E12" s="139"/>
      <c r="F12" s="140">
        <f t="shared" si="1"/>
        <v>3.6750000000000005E-2</v>
      </c>
      <c r="G12" s="15">
        <f t="shared" si="2"/>
        <v>3.6750000000000005E-2</v>
      </c>
      <c r="H12" s="15">
        <f t="shared" si="3"/>
        <v>3.6750000000000005E-2</v>
      </c>
      <c r="I12" s="34"/>
      <c r="J12" s="34">
        <v>2.5000000000000001E-3</v>
      </c>
      <c r="K12" s="35">
        <v>4.2500000000000003E-3</v>
      </c>
      <c r="L12" s="15">
        <v>0.03</v>
      </c>
      <c r="M12" s="14"/>
      <c r="N12" s="36">
        <v>3</v>
      </c>
      <c r="O12" s="3"/>
      <c r="P12" s="53">
        <v>0.54300000000000004</v>
      </c>
      <c r="Q12" s="38">
        <v>0.7</v>
      </c>
      <c r="R12" s="37"/>
      <c r="S12" s="3"/>
      <c r="T12" s="13">
        <v>80</v>
      </c>
      <c r="U12" s="39">
        <v>22.1606648199446</v>
      </c>
      <c r="V12" s="40">
        <v>32</v>
      </c>
      <c r="W12" s="41">
        <v>0.69252077562326797</v>
      </c>
      <c r="X12" s="42"/>
      <c r="Y12" s="3"/>
      <c r="Z12" s="13">
        <v>171</v>
      </c>
      <c r="AA12" s="39">
        <v>47.368421052631597</v>
      </c>
      <c r="AB12" s="43">
        <v>38</v>
      </c>
      <c r="AC12" s="46">
        <v>1.24653739612188</v>
      </c>
      <c r="AD12" s="42">
        <v>0.01</v>
      </c>
      <c r="AE12" s="3"/>
      <c r="AF12" s="45">
        <v>712</v>
      </c>
      <c r="AG12" s="16">
        <v>197.229916897507</v>
      </c>
      <c r="AH12" s="43">
        <v>140</v>
      </c>
      <c r="AI12" s="46">
        <v>1.4087851206964801</v>
      </c>
      <c r="AJ12" s="15">
        <v>0.01</v>
      </c>
      <c r="AK12" s="37">
        <v>0.43827160493827161</v>
      </c>
      <c r="AL12" s="84">
        <f t="shared" si="0"/>
        <v>0.01</v>
      </c>
      <c r="AM12" s="3"/>
      <c r="AN12" s="39">
        <v>3592.8619800000001</v>
      </c>
      <c r="AO12" s="39">
        <v>995.25262603878105</v>
      </c>
      <c r="AP12" s="47">
        <v>780.78300000000002</v>
      </c>
      <c r="AQ12" s="46">
        <v>1.27468531722486</v>
      </c>
      <c r="AR12" s="42">
        <v>0.01</v>
      </c>
      <c r="AS12" s="14"/>
      <c r="AT12" s="39">
        <v>1834.2708600000001</v>
      </c>
      <c r="AU12" s="16">
        <v>508.10827146814398</v>
      </c>
      <c r="AV12" s="48">
        <v>630</v>
      </c>
      <c r="AW12" s="37">
        <v>0.80652106582245098</v>
      </c>
      <c r="AX12" s="15"/>
      <c r="AY12" s="3"/>
      <c r="AZ12" s="39">
        <v>171.8</v>
      </c>
      <c r="BA12" s="16">
        <v>47.590027700831001</v>
      </c>
      <c r="BB12" s="40">
        <v>70</v>
      </c>
      <c r="BC12" s="41">
        <v>0.6798575385833</v>
      </c>
      <c r="BD12" s="15"/>
      <c r="BE12" s="14"/>
      <c r="BF12" s="13">
        <v>421</v>
      </c>
      <c r="BG12" s="16">
        <v>116.620498614958</v>
      </c>
      <c r="BH12" s="40">
        <v>100</v>
      </c>
      <c r="BI12" s="15">
        <v>1.17</v>
      </c>
      <c r="BJ12" s="14"/>
      <c r="BK12" s="49">
        <v>7.5966850828729296E-3</v>
      </c>
      <c r="BL12" s="52">
        <v>9.9767981438515108E-3</v>
      </c>
      <c r="BM12" s="54">
        <v>0.31330942839063503</v>
      </c>
      <c r="BN12" s="3"/>
      <c r="BO12" s="14"/>
    </row>
    <row r="13" spans="1:67" s="1" customFormat="1" ht="21.4" customHeight="1" x14ac:dyDescent="0.2">
      <c r="A13" s="32" t="s">
        <v>33</v>
      </c>
      <c r="B13" s="32" t="s">
        <v>58</v>
      </c>
      <c r="C13" s="137" t="s">
        <v>109</v>
      </c>
      <c r="D13" s="138">
        <v>5.21</v>
      </c>
      <c r="E13" s="139"/>
      <c r="F13" s="140">
        <f t="shared" si="1"/>
        <v>4.2999999999999997E-2</v>
      </c>
      <c r="G13" s="15">
        <f t="shared" si="2"/>
        <v>4.2999999999999997E-2</v>
      </c>
      <c r="H13" s="15">
        <f t="shared" si="3"/>
        <v>3.7999999999999999E-2</v>
      </c>
      <c r="I13" s="34">
        <v>-2.5000000000000001E-3</v>
      </c>
      <c r="J13" s="34">
        <v>0</v>
      </c>
      <c r="K13" s="35">
        <v>0</v>
      </c>
      <c r="L13" s="15">
        <v>4.0500000000000001E-2</v>
      </c>
      <c r="M13" s="14"/>
      <c r="N13" s="36">
        <v>5</v>
      </c>
      <c r="O13" s="3"/>
      <c r="P13" s="44">
        <v>0.72</v>
      </c>
      <c r="Q13" s="38">
        <v>0.7</v>
      </c>
      <c r="R13" s="37">
        <v>1.5E-3</v>
      </c>
      <c r="S13" s="3"/>
      <c r="T13" s="13">
        <v>143</v>
      </c>
      <c r="U13" s="39">
        <v>27.447216890595001</v>
      </c>
      <c r="V13" s="40">
        <v>32</v>
      </c>
      <c r="W13" s="37">
        <v>0.85772552783109401</v>
      </c>
      <c r="X13" s="42"/>
      <c r="Y13" s="3"/>
      <c r="Z13" s="13">
        <v>243</v>
      </c>
      <c r="AA13" s="39">
        <v>46.641074856046103</v>
      </c>
      <c r="AB13" s="43">
        <v>38</v>
      </c>
      <c r="AC13" s="46">
        <v>1.22739670673805</v>
      </c>
      <c r="AD13" s="42">
        <v>0.01</v>
      </c>
      <c r="AE13" s="3"/>
      <c r="AF13" s="45">
        <v>911</v>
      </c>
      <c r="AG13" s="16">
        <v>174.85604606525899</v>
      </c>
      <c r="AH13" s="43">
        <v>140</v>
      </c>
      <c r="AI13" s="46">
        <v>1.24897175760899</v>
      </c>
      <c r="AJ13" s="15">
        <v>0.01</v>
      </c>
      <c r="AK13" s="37">
        <v>0.51428571428571423</v>
      </c>
      <c r="AL13" s="84">
        <f t="shared" si="0"/>
        <v>1.4999999999999999E-2</v>
      </c>
      <c r="AM13" s="3"/>
      <c r="AN13" s="39">
        <v>4196.0176700000002</v>
      </c>
      <c r="AO13" s="39">
        <v>805.37767178502895</v>
      </c>
      <c r="AP13" s="47">
        <v>744.48199999999997</v>
      </c>
      <c r="AQ13" s="44">
        <v>1.0817960297025699</v>
      </c>
      <c r="AR13" s="42">
        <v>4.0000000000000001E-3</v>
      </c>
      <c r="AS13" s="14"/>
      <c r="AT13" s="39">
        <v>3979.9212000000002</v>
      </c>
      <c r="AU13" s="16">
        <v>763.90042226487503</v>
      </c>
      <c r="AV13" s="48">
        <v>630</v>
      </c>
      <c r="AW13" s="46">
        <v>1.2125403528013901</v>
      </c>
      <c r="AX13" s="15">
        <v>1.4999999999999999E-2</v>
      </c>
      <c r="AY13" s="3"/>
      <c r="AZ13" s="39">
        <v>321.60000000000002</v>
      </c>
      <c r="BA13" s="16">
        <v>61.727447216890603</v>
      </c>
      <c r="BB13" s="40">
        <v>70</v>
      </c>
      <c r="BC13" s="37">
        <v>0.88182067452700796</v>
      </c>
      <c r="BD13" s="15"/>
      <c r="BE13" s="14"/>
      <c r="BF13" s="13">
        <v>-159</v>
      </c>
      <c r="BG13" s="16">
        <v>-30.518234165067199</v>
      </c>
      <c r="BH13" s="40">
        <v>100</v>
      </c>
      <c r="BI13" s="15">
        <v>-0.31</v>
      </c>
      <c r="BJ13" s="14"/>
      <c r="BK13" s="49">
        <v>2.6091081593927899E-2</v>
      </c>
      <c r="BL13" s="49">
        <v>3.0568729823442699E-2</v>
      </c>
      <c r="BM13" s="54">
        <v>0.17161604486940399</v>
      </c>
      <c r="BN13" s="3"/>
      <c r="BO13" s="14"/>
    </row>
    <row r="14" spans="1:67" s="1" customFormat="1" ht="21.4" customHeight="1" x14ac:dyDescent="0.2">
      <c r="A14" s="32" t="s">
        <v>33</v>
      </c>
      <c r="B14" s="32" t="s">
        <v>58</v>
      </c>
      <c r="C14" s="137" t="s">
        <v>110</v>
      </c>
      <c r="D14" s="138">
        <v>2.6</v>
      </c>
      <c r="E14" s="139"/>
      <c r="F14" s="140">
        <f>IF(G14&gt;=9%,9%,G14)+0.15%</f>
        <v>2.8000000000000004E-2</v>
      </c>
      <c r="G14" s="15">
        <f t="shared" si="2"/>
        <v>2.6500000000000003E-2</v>
      </c>
      <c r="H14" s="15">
        <f t="shared" si="3"/>
        <v>2.6500000000000003E-2</v>
      </c>
      <c r="I14" s="34">
        <v>-2.5000000000000001E-3</v>
      </c>
      <c r="J14" s="34">
        <v>0</v>
      </c>
      <c r="K14" s="35">
        <v>0</v>
      </c>
      <c r="L14" s="15">
        <v>2.9000000000000001E-2</v>
      </c>
      <c r="M14" s="14"/>
      <c r="N14" s="36">
        <v>3</v>
      </c>
      <c r="O14" s="3"/>
      <c r="P14" s="53">
        <v>0.48099999999999998</v>
      </c>
      <c r="Q14" s="38">
        <v>0.7</v>
      </c>
      <c r="R14" s="37"/>
      <c r="S14" s="3"/>
      <c r="T14" s="13">
        <v>59</v>
      </c>
      <c r="U14" s="39">
        <v>22.692307692307701</v>
      </c>
      <c r="V14" s="40">
        <v>32</v>
      </c>
      <c r="W14" s="41">
        <v>0.70913461538461497</v>
      </c>
      <c r="X14" s="42"/>
      <c r="Y14" s="3"/>
      <c r="Z14" s="13">
        <v>110</v>
      </c>
      <c r="AA14" s="39">
        <v>42.307692307692299</v>
      </c>
      <c r="AB14" s="43">
        <v>38</v>
      </c>
      <c r="AC14" s="44">
        <v>1.1133603238866401</v>
      </c>
      <c r="AD14" s="42">
        <v>5.4999999999999997E-3</v>
      </c>
      <c r="AE14" s="3"/>
      <c r="AF14" s="45">
        <v>453</v>
      </c>
      <c r="AG14" s="16">
        <v>174.230769230769</v>
      </c>
      <c r="AH14" s="43">
        <v>140</v>
      </c>
      <c r="AI14" s="46">
        <v>1.2445054945054901</v>
      </c>
      <c r="AJ14" s="15">
        <v>0.01</v>
      </c>
      <c r="AK14" s="37">
        <v>0.40322580645161288</v>
      </c>
      <c r="AL14" s="84">
        <f t="shared" si="0"/>
        <v>0.01</v>
      </c>
      <c r="AM14" s="3"/>
      <c r="AN14" s="39">
        <v>2029.28712</v>
      </c>
      <c r="AO14" s="39">
        <v>780.49504615384603</v>
      </c>
      <c r="AP14" s="47">
        <v>803.01400000000001</v>
      </c>
      <c r="AQ14" s="37">
        <v>0.97195695984608699</v>
      </c>
      <c r="AR14" s="42"/>
      <c r="AS14" s="14"/>
      <c r="AT14" s="88">
        <f>1926.78593+140</f>
        <v>2066.78593</v>
      </c>
      <c r="AU14" s="90">
        <f>AT14/D14</f>
        <v>794.91766538461536</v>
      </c>
      <c r="AV14" s="48">
        <v>630</v>
      </c>
      <c r="AW14" s="85">
        <f>AU14/AV14</f>
        <v>1.261774072039072</v>
      </c>
      <c r="AX14" s="87">
        <v>1.4999999999999999E-2</v>
      </c>
      <c r="AY14" s="3"/>
      <c r="AZ14" s="39">
        <v>152.4</v>
      </c>
      <c r="BA14" s="16">
        <v>58.615384615384599</v>
      </c>
      <c r="BB14" s="40">
        <v>70</v>
      </c>
      <c r="BC14" s="37">
        <v>0.83736263736263705</v>
      </c>
      <c r="BD14" s="15"/>
      <c r="BE14" s="14"/>
      <c r="BF14" s="13">
        <v>-185</v>
      </c>
      <c r="BG14" s="16">
        <v>-71.153846153846104</v>
      </c>
      <c r="BH14" s="40">
        <v>100</v>
      </c>
      <c r="BI14" s="15">
        <v>-0.71</v>
      </c>
      <c r="BJ14" s="14"/>
      <c r="BK14" s="49">
        <v>1.6081871345029201E-2</v>
      </c>
      <c r="BL14" s="49">
        <v>2.6450293892154399E-2</v>
      </c>
      <c r="BM14" s="54">
        <v>0.64472736565760502</v>
      </c>
      <c r="BN14" s="3"/>
      <c r="BO14" s="14"/>
    </row>
    <row r="15" spans="1:67" s="1" customFormat="1" ht="21.4" customHeight="1" x14ac:dyDescent="0.2">
      <c r="A15" s="32" t="s">
        <v>33</v>
      </c>
      <c r="B15" s="32" t="s">
        <v>58</v>
      </c>
      <c r="C15" s="137" t="s">
        <v>111</v>
      </c>
      <c r="D15" s="138">
        <v>4.3899999999999997</v>
      </c>
      <c r="E15" s="139"/>
      <c r="F15" s="140">
        <f t="shared" si="1"/>
        <v>4.5999999999999999E-2</v>
      </c>
      <c r="G15" s="15">
        <f t="shared" si="2"/>
        <v>4.5999999999999999E-2</v>
      </c>
      <c r="H15" s="15">
        <f t="shared" si="3"/>
        <v>4.1000000000000002E-2</v>
      </c>
      <c r="I15" s="34">
        <v>0</v>
      </c>
      <c r="J15" s="34">
        <v>0</v>
      </c>
      <c r="K15" s="35">
        <v>0</v>
      </c>
      <c r="L15" s="15">
        <v>4.1000000000000002E-2</v>
      </c>
      <c r="M15" s="14"/>
      <c r="N15" s="36">
        <v>5</v>
      </c>
      <c r="O15" s="3"/>
      <c r="P15" s="53">
        <v>0.375</v>
      </c>
      <c r="Q15" s="38">
        <v>0.7</v>
      </c>
      <c r="R15" s="37"/>
      <c r="S15" s="3"/>
      <c r="T15" s="13">
        <v>141</v>
      </c>
      <c r="U15" s="39">
        <v>32.118451025056899</v>
      </c>
      <c r="V15" s="40">
        <v>32</v>
      </c>
      <c r="W15" s="44">
        <v>1.0037015945330301</v>
      </c>
      <c r="X15" s="42">
        <v>7.5000000000000002E-4</v>
      </c>
      <c r="Y15" s="3"/>
      <c r="Z15" s="13">
        <v>241</v>
      </c>
      <c r="AA15" s="39">
        <v>54.897494305239199</v>
      </c>
      <c r="AB15" s="43">
        <v>38</v>
      </c>
      <c r="AC15" s="46">
        <v>1.44467090276945</v>
      </c>
      <c r="AD15" s="42">
        <v>0.01</v>
      </c>
      <c r="AE15" s="3"/>
      <c r="AF15" s="45">
        <v>815</v>
      </c>
      <c r="AG15" s="16">
        <v>185.649202733485</v>
      </c>
      <c r="AH15" s="43">
        <v>140</v>
      </c>
      <c r="AI15" s="46">
        <v>1.3260657338106101</v>
      </c>
      <c r="AJ15" s="15">
        <v>0.01</v>
      </c>
      <c r="AK15" s="37">
        <v>0.66666666666666663</v>
      </c>
      <c r="AL15" s="84">
        <f t="shared" si="0"/>
        <v>1.4999999999999999E-2</v>
      </c>
      <c r="AM15" s="3"/>
      <c r="AN15" s="39">
        <v>2031.4678100000001</v>
      </c>
      <c r="AO15" s="39">
        <v>462.74893166287001</v>
      </c>
      <c r="AP15" s="47">
        <v>697</v>
      </c>
      <c r="AQ15" s="41">
        <v>0.66391525346179403</v>
      </c>
      <c r="AR15" s="42"/>
      <c r="AS15" s="14"/>
      <c r="AT15" s="39">
        <v>3051.4430600000001</v>
      </c>
      <c r="AU15" s="16">
        <v>695.08953530751705</v>
      </c>
      <c r="AV15" s="48">
        <v>630</v>
      </c>
      <c r="AW15" s="44">
        <v>1.10331672271034</v>
      </c>
      <c r="AX15" s="15">
        <v>7.4999999999999997E-3</v>
      </c>
      <c r="AY15" s="3"/>
      <c r="AZ15" s="39">
        <v>329.9</v>
      </c>
      <c r="BA15" s="16">
        <v>75.148063781321198</v>
      </c>
      <c r="BB15" s="40">
        <v>70</v>
      </c>
      <c r="BC15" s="44">
        <v>1.0735437683045901</v>
      </c>
      <c r="BD15" s="15">
        <v>1.2749999999999999E-2</v>
      </c>
      <c r="BE15" s="14"/>
      <c r="BF15" s="13">
        <v>255</v>
      </c>
      <c r="BG15" s="16">
        <v>58.086560364464702</v>
      </c>
      <c r="BH15" s="40">
        <v>100</v>
      </c>
      <c r="BI15" s="15">
        <v>0.57999999999999996</v>
      </c>
      <c r="BJ15" s="14"/>
      <c r="BK15" s="49">
        <v>2.51671254423909E-2</v>
      </c>
      <c r="BL15" s="49">
        <v>2.34097895483566E-2</v>
      </c>
      <c r="BM15" s="50">
        <v>-6.9826643414518899E-2</v>
      </c>
      <c r="BN15" s="3"/>
      <c r="BO15" s="14"/>
    </row>
    <row r="16" spans="1:67" s="1" customFormat="1" ht="21.4" customHeight="1" x14ac:dyDescent="0.2">
      <c r="A16" s="32" t="s">
        <v>33</v>
      </c>
      <c r="B16" s="32" t="s">
        <v>58</v>
      </c>
      <c r="C16" s="137" t="s">
        <v>112</v>
      </c>
      <c r="D16" s="138">
        <v>3.86</v>
      </c>
      <c r="E16" s="139"/>
      <c r="F16" s="140">
        <f t="shared" si="1"/>
        <v>2.1249999999999998E-2</v>
      </c>
      <c r="G16" s="15">
        <f t="shared" si="2"/>
        <v>2.1249999999999998E-2</v>
      </c>
      <c r="H16" s="15">
        <f t="shared" si="3"/>
        <v>2.1250000000000002E-2</v>
      </c>
      <c r="I16" s="34">
        <v>0</v>
      </c>
      <c r="J16" s="34">
        <v>0</v>
      </c>
      <c r="K16" s="35">
        <v>0</v>
      </c>
      <c r="L16" s="15">
        <v>2.1250000000000002E-2</v>
      </c>
      <c r="M16" s="14"/>
      <c r="N16" s="36">
        <v>5</v>
      </c>
      <c r="O16" s="3"/>
      <c r="P16" s="37">
        <v>0.69099999999999995</v>
      </c>
      <c r="Q16" s="38">
        <v>0.7</v>
      </c>
      <c r="R16" s="37"/>
      <c r="S16" s="3"/>
      <c r="T16" s="13">
        <v>126</v>
      </c>
      <c r="U16" s="39">
        <v>32.642487046632098</v>
      </c>
      <c r="V16" s="40">
        <v>32</v>
      </c>
      <c r="W16" s="44">
        <v>1.02007772020725</v>
      </c>
      <c r="X16" s="42">
        <v>1.5E-3</v>
      </c>
      <c r="Y16" s="3"/>
      <c r="Z16" s="13">
        <v>163</v>
      </c>
      <c r="AA16" s="39">
        <v>42.2279792746114</v>
      </c>
      <c r="AB16" s="43">
        <v>38</v>
      </c>
      <c r="AC16" s="44">
        <v>1.11126261248977</v>
      </c>
      <c r="AD16" s="42">
        <v>5.4999999999999997E-3</v>
      </c>
      <c r="AE16" s="3"/>
      <c r="AF16" s="45">
        <v>648</v>
      </c>
      <c r="AG16" s="16">
        <v>167.87564766839401</v>
      </c>
      <c r="AH16" s="43">
        <v>140</v>
      </c>
      <c r="AI16" s="46">
        <v>1.19911176905996</v>
      </c>
      <c r="AJ16" s="15">
        <v>0.01</v>
      </c>
      <c r="AK16" s="37">
        <v>0.46464646464646464</v>
      </c>
      <c r="AL16" s="84">
        <f t="shared" si="0"/>
        <v>0.01</v>
      </c>
      <c r="AM16" s="3"/>
      <c r="AN16" s="39">
        <v>3358.5548600000002</v>
      </c>
      <c r="AO16" s="39">
        <v>870.091932642487</v>
      </c>
      <c r="AP16" s="47">
        <v>809.99900000000002</v>
      </c>
      <c r="AQ16" s="44">
        <v>1.0741888973227001</v>
      </c>
      <c r="AR16" s="42">
        <v>3.5000000000000001E-3</v>
      </c>
      <c r="AS16" s="14"/>
      <c r="AT16" s="39">
        <v>2466.9176600000001</v>
      </c>
      <c r="AU16" s="16">
        <v>639.09783937823795</v>
      </c>
      <c r="AV16" s="48">
        <v>630</v>
      </c>
      <c r="AW16" s="44">
        <v>1.0144410148860901</v>
      </c>
      <c r="AX16" s="15">
        <v>7.5000000000000002E-4</v>
      </c>
      <c r="AY16" s="3"/>
      <c r="AZ16" s="39">
        <v>162.4</v>
      </c>
      <c r="BA16" s="16">
        <v>42.072538860103599</v>
      </c>
      <c r="BB16" s="40">
        <v>70</v>
      </c>
      <c r="BC16" s="41">
        <v>0.60103626943005195</v>
      </c>
      <c r="BD16" s="15"/>
      <c r="BE16" s="14"/>
      <c r="BF16" s="13">
        <v>-141</v>
      </c>
      <c r="BG16" s="16">
        <v>-36.528497409326398</v>
      </c>
      <c r="BH16" s="40">
        <v>100</v>
      </c>
      <c r="BI16" s="15">
        <v>-0.37</v>
      </c>
      <c r="BJ16" s="14"/>
      <c r="BK16" s="49">
        <v>1.8857142857142899E-2</v>
      </c>
      <c r="BL16" s="49">
        <v>2.0396492565764399E-2</v>
      </c>
      <c r="BM16" s="50">
        <v>8.1632181517806504E-2</v>
      </c>
      <c r="BN16" s="3"/>
      <c r="BO16" s="14"/>
    </row>
    <row r="17" spans="1:67" s="1" customFormat="1" ht="21.4" customHeight="1" x14ac:dyDescent="0.2">
      <c r="A17" s="32" t="s">
        <v>33</v>
      </c>
      <c r="B17" s="32" t="s">
        <v>58</v>
      </c>
      <c r="C17" s="137" t="s">
        <v>113</v>
      </c>
      <c r="D17" s="138">
        <v>4.29</v>
      </c>
      <c r="E17" s="139"/>
      <c r="F17" s="140">
        <f t="shared" si="1"/>
        <v>4.675E-2</v>
      </c>
      <c r="G17" s="15">
        <f t="shared" si="2"/>
        <v>4.675E-2</v>
      </c>
      <c r="H17" s="15">
        <f t="shared" si="3"/>
        <v>4.675E-2</v>
      </c>
      <c r="I17" s="34">
        <v>-2.5000000000000001E-3</v>
      </c>
      <c r="J17" s="34">
        <v>0</v>
      </c>
      <c r="K17" s="35">
        <v>4.2500000000000003E-3</v>
      </c>
      <c r="L17" s="15">
        <v>4.4999999999999998E-2</v>
      </c>
      <c r="M17" s="14"/>
      <c r="N17" s="36">
        <v>4</v>
      </c>
      <c r="O17" s="3"/>
      <c r="P17" s="53">
        <v>0.52</v>
      </c>
      <c r="Q17" s="38">
        <v>0.7</v>
      </c>
      <c r="R17" s="37"/>
      <c r="S17" s="3"/>
      <c r="T17" s="13">
        <v>137</v>
      </c>
      <c r="U17" s="39">
        <v>31.9347319347319</v>
      </c>
      <c r="V17" s="40">
        <v>32</v>
      </c>
      <c r="W17" s="37">
        <v>0.99796037296037299</v>
      </c>
      <c r="X17" s="42">
        <v>0</v>
      </c>
      <c r="Y17" s="3"/>
      <c r="Z17" s="13">
        <v>204</v>
      </c>
      <c r="AA17" s="39">
        <v>47.552447552447603</v>
      </c>
      <c r="AB17" s="43">
        <v>38</v>
      </c>
      <c r="AC17" s="46">
        <v>1.2513801987486199</v>
      </c>
      <c r="AD17" s="42">
        <v>0.01</v>
      </c>
      <c r="AE17" s="3"/>
      <c r="AF17" s="45">
        <v>788</v>
      </c>
      <c r="AG17" s="16">
        <v>183.682983682984</v>
      </c>
      <c r="AH17" s="43">
        <v>140</v>
      </c>
      <c r="AI17" s="46">
        <v>1.31202131202131</v>
      </c>
      <c r="AJ17" s="15">
        <v>0.01</v>
      </c>
      <c r="AK17" s="37">
        <v>0.4563106796116505</v>
      </c>
      <c r="AL17" s="84">
        <f t="shared" si="0"/>
        <v>0.01</v>
      </c>
      <c r="AM17" s="3"/>
      <c r="AN17" s="39">
        <v>3996.2269999999999</v>
      </c>
      <c r="AO17" s="39">
        <v>931.52144522144499</v>
      </c>
      <c r="AP17" s="47">
        <v>741.62800000000004</v>
      </c>
      <c r="AQ17" s="46">
        <v>1.25604945501174</v>
      </c>
      <c r="AR17" s="42">
        <v>0.01</v>
      </c>
      <c r="AS17" s="14"/>
      <c r="AT17" s="39">
        <v>3440.1250599999998</v>
      </c>
      <c r="AU17" s="16">
        <v>801.89395337995302</v>
      </c>
      <c r="AV17" s="48">
        <v>630</v>
      </c>
      <c r="AW17" s="46">
        <v>1.27284754504755</v>
      </c>
      <c r="AX17" s="15">
        <v>1.4999999999999999E-2</v>
      </c>
      <c r="AY17" s="3"/>
      <c r="AZ17" s="39">
        <v>241.8</v>
      </c>
      <c r="BA17" s="16">
        <v>56.363636363636402</v>
      </c>
      <c r="BB17" s="40">
        <v>70</v>
      </c>
      <c r="BC17" s="37">
        <v>0.80519480519480502</v>
      </c>
      <c r="BD17" s="15"/>
      <c r="BE17" s="14"/>
      <c r="BF17" s="13">
        <v>502</v>
      </c>
      <c r="BG17" s="16">
        <v>117.016317016317</v>
      </c>
      <c r="BH17" s="40">
        <v>100</v>
      </c>
      <c r="BI17" s="15">
        <v>1.17</v>
      </c>
      <c r="BJ17" s="14"/>
      <c r="BK17" s="49">
        <v>1.5691868758915799E-2</v>
      </c>
      <c r="BL17" s="49">
        <v>1.7976852547722799E-2</v>
      </c>
      <c r="BM17" s="54">
        <v>0.14561578508670101</v>
      </c>
      <c r="BN17" s="3"/>
      <c r="BO17" s="14"/>
    </row>
    <row r="18" spans="1:67" s="1" customFormat="1" ht="21.4" customHeight="1" x14ac:dyDescent="0.2">
      <c r="A18" s="32" t="s">
        <v>33</v>
      </c>
      <c r="B18" s="32" t="s">
        <v>58</v>
      </c>
      <c r="C18" s="137" t="s">
        <v>114</v>
      </c>
      <c r="D18" s="138">
        <v>3.2</v>
      </c>
      <c r="E18" s="139"/>
      <c r="F18" s="140">
        <f t="shared" si="1"/>
        <v>7.1749999999999994E-2</v>
      </c>
      <c r="G18" s="15">
        <f t="shared" si="2"/>
        <v>7.1749999999999994E-2</v>
      </c>
      <c r="H18" s="15">
        <f t="shared" si="3"/>
        <v>7.1749999999999994E-2</v>
      </c>
      <c r="I18" s="34">
        <v>-2.5000000000000001E-3</v>
      </c>
      <c r="J18" s="34">
        <v>0</v>
      </c>
      <c r="K18" s="35">
        <v>0</v>
      </c>
      <c r="L18" s="15">
        <v>7.4249999999999997E-2</v>
      </c>
      <c r="M18" s="14"/>
      <c r="N18" s="36">
        <v>6</v>
      </c>
      <c r="O18" s="3"/>
      <c r="P18" s="53">
        <v>0.25700000000000001</v>
      </c>
      <c r="Q18" s="38">
        <v>0.7</v>
      </c>
      <c r="R18" s="37"/>
      <c r="S18" s="3"/>
      <c r="T18" s="13">
        <v>121</v>
      </c>
      <c r="U18" s="39">
        <v>37.8125</v>
      </c>
      <c r="V18" s="40">
        <v>32</v>
      </c>
      <c r="W18" s="44">
        <v>1.181640625</v>
      </c>
      <c r="X18" s="42">
        <v>1.35E-2</v>
      </c>
      <c r="Y18" s="3"/>
      <c r="Z18" s="13">
        <v>181</v>
      </c>
      <c r="AA18" s="39">
        <v>56.5625</v>
      </c>
      <c r="AB18" s="43">
        <v>38</v>
      </c>
      <c r="AC18" s="46">
        <v>1.4884868421052599</v>
      </c>
      <c r="AD18" s="42">
        <v>0.01</v>
      </c>
      <c r="AE18" s="3"/>
      <c r="AF18" s="45">
        <v>771</v>
      </c>
      <c r="AG18" s="16">
        <v>240.9375</v>
      </c>
      <c r="AH18" s="43">
        <v>140</v>
      </c>
      <c r="AI18" s="46">
        <v>1.7209821428571399</v>
      </c>
      <c r="AJ18" s="15">
        <v>0.01</v>
      </c>
      <c r="AK18" s="37">
        <v>0.43859649122807015</v>
      </c>
      <c r="AL18" s="84">
        <f t="shared" si="0"/>
        <v>0.01</v>
      </c>
      <c r="AM18" s="3"/>
      <c r="AN18" s="39">
        <v>4789.3943300000001</v>
      </c>
      <c r="AO18" s="39">
        <v>1496.685728125</v>
      </c>
      <c r="AP18" s="47">
        <v>873.91499999999996</v>
      </c>
      <c r="AQ18" s="46">
        <v>1.7126216258160101</v>
      </c>
      <c r="AR18" s="42">
        <v>0.01</v>
      </c>
      <c r="AS18" s="14"/>
      <c r="AT18" s="39">
        <v>2932.5268900000001</v>
      </c>
      <c r="AU18" s="16">
        <v>916.41465312499997</v>
      </c>
      <c r="AV18" s="48">
        <v>630</v>
      </c>
      <c r="AW18" s="46">
        <v>1.45462643353175</v>
      </c>
      <c r="AX18" s="15">
        <v>1.4999999999999999E-2</v>
      </c>
      <c r="AY18" s="3"/>
      <c r="AZ18" s="39">
        <v>250.3</v>
      </c>
      <c r="BA18" s="16">
        <v>78.21875</v>
      </c>
      <c r="BB18" s="40">
        <v>70</v>
      </c>
      <c r="BC18" s="44">
        <v>1.1174107142857099</v>
      </c>
      <c r="BD18" s="15">
        <v>1.575E-2</v>
      </c>
      <c r="BE18" s="14"/>
      <c r="BF18" s="13">
        <v>-125</v>
      </c>
      <c r="BG18" s="16">
        <v>-39.0625</v>
      </c>
      <c r="BH18" s="40">
        <v>100</v>
      </c>
      <c r="BI18" s="15">
        <v>-0.39</v>
      </c>
      <c r="BJ18" s="14"/>
      <c r="BK18" s="49">
        <v>2.17636022514071E-2</v>
      </c>
      <c r="BL18" s="49">
        <v>2.5250578257517298E-2</v>
      </c>
      <c r="BM18" s="54">
        <v>0.160220535453167</v>
      </c>
      <c r="BN18" s="3"/>
      <c r="BO18" s="14"/>
    </row>
    <row r="19" spans="1:67" s="1" customFormat="1" ht="21.4" customHeight="1" x14ac:dyDescent="0.2">
      <c r="A19" s="32" t="s">
        <v>33</v>
      </c>
      <c r="B19" s="32" t="s">
        <v>58</v>
      </c>
      <c r="C19" s="137" t="s">
        <v>115</v>
      </c>
      <c r="D19" s="138">
        <v>4.25</v>
      </c>
      <c r="E19" s="139"/>
      <c r="F19" s="140">
        <f t="shared" si="1"/>
        <v>0.03</v>
      </c>
      <c r="G19" s="15">
        <f t="shared" si="2"/>
        <v>0.03</v>
      </c>
      <c r="H19" s="15">
        <f t="shared" si="3"/>
        <v>0.03</v>
      </c>
      <c r="I19" s="34">
        <v>0</v>
      </c>
      <c r="J19" s="34">
        <v>0</v>
      </c>
      <c r="K19" s="35">
        <v>0</v>
      </c>
      <c r="L19" s="15">
        <v>0.03</v>
      </c>
      <c r="M19" s="14"/>
      <c r="N19" s="36">
        <v>3</v>
      </c>
      <c r="O19" s="3"/>
      <c r="P19" s="53">
        <v>0.59399999999999997</v>
      </c>
      <c r="Q19" s="38">
        <v>0.7</v>
      </c>
      <c r="R19" s="37"/>
      <c r="S19" s="3"/>
      <c r="T19" s="13">
        <v>99</v>
      </c>
      <c r="U19" s="39">
        <v>23.294117647058801</v>
      </c>
      <c r="V19" s="40">
        <v>32</v>
      </c>
      <c r="W19" s="41">
        <v>0.72794117647058798</v>
      </c>
      <c r="X19" s="42"/>
      <c r="Y19" s="3"/>
      <c r="Z19" s="13">
        <v>202</v>
      </c>
      <c r="AA19" s="39">
        <v>47.529411764705898</v>
      </c>
      <c r="AB19" s="43">
        <v>38</v>
      </c>
      <c r="AC19" s="46">
        <v>1.25077399380805</v>
      </c>
      <c r="AD19" s="42">
        <v>0.01</v>
      </c>
      <c r="AE19" s="3"/>
      <c r="AF19" s="45">
        <v>744</v>
      </c>
      <c r="AG19" s="16">
        <v>175.058823529412</v>
      </c>
      <c r="AH19" s="43">
        <v>140</v>
      </c>
      <c r="AI19" s="46">
        <v>1.25042016806723</v>
      </c>
      <c r="AJ19" s="15">
        <v>0.01</v>
      </c>
      <c r="AK19" s="37">
        <v>0.38043478260869568</v>
      </c>
      <c r="AL19" s="84">
        <f t="shared" si="0"/>
        <v>0.01</v>
      </c>
      <c r="AM19" s="3"/>
      <c r="AN19" s="39">
        <v>4460.5216</v>
      </c>
      <c r="AO19" s="39">
        <v>1049.53449411765</v>
      </c>
      <c r="AP19" s="47">
        <v>874.53899999999999</v>
      </c>
      <c r="AQ19" s="46">
        <v>1.20010027467917</v>
      </c>
      <c r="AR19" s="42">
        <v>0.01</v>
      </c>
      <c r="AS19" s="14"/>
      <c r="AT19" s="39">
        <v>2385.35655</v>
      </c>
      <c r="AU19" s="16">
        <v>561.26036470588201</v>
      </c>
      <c r="AV19" s="48">
        <v>630</v>
      </c>
      <c r="AW19" s="37">
        <v>0.89088946778711497</v>
      </c>
      <c r="AX19" s="15"/>
      <c r="AY19" s="3"/>
      <c r="AZ19" s="39">
        <v>179.2</v>
      </c>
      <c r="BA19" s="16">
        <v>42.164705882352898</v>
      </c>
      <c r="BB19" s="40">
        <v>70</v>
      </c>
      <c r="BC19" s="41">
        <v>0.60235294117647098</v>
      </c>
      <c r="BD19" s="15"/>
      <c r="BE19" s="14"/>
      <c r="BF19" s="13">
        <v>-60</v>
      </c>
      <c r="BG19" s="16">
        <v>-14.117647058823501</v>
      </c>
      <c r="BH19" s="40">
        <v>100</v>
      </c>
      <c r="BI19" s="15">
        <v>-0.14000000000000001</v>
      </c>
      <c r="BJ19" s="14"/>
      <c r="BK19" s="49">
        <v>1.7357762777241999E-2</v>
      </c>
      <c r="BL19" s="49">
        <v>1.8559308206885301E-2</v>
      </c>
      <c r="BM19" s="50">
        <v>6.9222367252228204E-2</v>
      </c>
      <c r="BN19" s="3"/>
      <c r="BO19" s="14"/>
    </row>
    <row r="20" spans="1:67" s="1" customFormat="1" ht="21.4" customHeight="1" x14ac:dyDescent="0.2">
      <c r="A20" s="32" t="s">
        <v>33</v>
      </c>
      <c r="B20" s="32" t="s">
        <v>58</v>
      </c>
      <c r="C20" s="137" t="s">
        <v>116</v>
      </c>
      <c r="D20" s="138">
        <v>5.01</v>
      </c>
      <c r="E20" s="139"/>
      <c r="F20" s="140">
        <f t="shared" si="1"/>
        <v>4.9000000000000002E-2</v>
      </c>
      <c r="G20" s="15">
        <f t="shared" si="2"/>
        <v>4.9000000000000002E-2</v>
      </c>
      <c r="H20" s="15">
        <f t="shared" si="3"/>
        <v>4.9000000000000002E-2</v>
      </c>
      <c r="I20" s="34">
        <v>0</v>
      </c>
      <c r="J20" s="34">
        <v>2.5000000000000001E-3</v>
      </c>
      <c r="K20" s="35">
        <v>0</v>
      </c>
      <c r="L20" s="15">
        <v>4.65E-2</v>
      </c>
      <c r="M20" s="14"/>
      <c r="N20" s="36">
        <v>5</v>
      </c>
      <c r="O20" s="3"/>
      <c r="P20" s="53">
        <v>0.48399999999999999</v>
      </c>
      <c r="Q20" s="38">
        <v>0.7</v>
      </c>
      <c r="R20" s="37"/>
      <c r="S20" s="3"/>
      <c r="T20" s="13">
        <v>164</v>
      </c>
      <c r="U20" s="39">
        <v>32.734530938123697</v>
      </c>
      <c r="V20" s="40">
        <v>32</v>
      </c>
      <c r="W20" s="44">
        <v>1.02295409181637</v>
      </c>
      <c r="X20" s="42">
        <v>1.5E-3</v>
      </c>
      <c r="Y20" s="3"/>
      <c r="Z20" s="13">
        <v>243</v>
      </c>
      <c r="AA20" s="39">
        <v>48.502994011976</v>
      </c>
      <c r="AB20" s="43">
        <v>38</v>
      </c>
      <c r="AC20" s="46">
        <v>1.27639457926253</v>
      </c>
      <c r="AD20" s="42">
        <v>0.01</v>
      </c>
      <c r="AE20" s="3"/>
      <c r="AF20" s="45">
        <v>906</v>
      </c>
      <c r="AG20" s="16">
        <v>180.83832335329299</v>
      </c>
      <c r="AH20" s="43">
        <v>140</v>
      </c>
      <c r="AI20" s="46">
        <v>1.29170230966638</v>
      </c>
      <c r="AJ20" s="15">
        <v>0.01</v>
      </c>
      <c r="AK20" s="37">
        <v>0.2831858407079646</v>
      </c>
      <c r="AL20" s="84">
        <f t="shared" si="0"/>
        <v>0.01</v>
      </c>
      <c r="AM20" s="3"/>
      <c r="AN20" s="39">
        <v>5378.0843199999999</v>
      </c>
      <c r="AO20" s="39">
        <v>1073.4699241517001</v>
      </c>
      <c r="AP20" s="47">
        <v>851.78499999999997</v>
      </c>
      <c r="AQ20" s="46">
        <v>1.26025924869738</v>
      </c>
      <c r="AR20" s="42">
        <v>0.01</v>
      </c>
      <c r="AS20" s="14"/>
      <c r="AT20" s="39">
        <v>3891.2975999999999</v>
      </c>
      <c r="AU20" s="16">
        <v>776.70610778443097</v>
      </c>
      <c r="AV20" s="48">
        <v>630</v>
      </c>
      <c r="AW20" s="46">
        <v>1.23286683775307</v>
      </c>
      <c r="AX20" s="15">
        <v>1.4999999999999999E-2</v>
      </c>
      <c r="AY20" s="3"/>
      <c r="AZ20" s="39">
        <v>238.9</v>
      </c>
      <c r="BA20" s="16">
        <v>47.684630738522898</v>
      </c>
      <c r="BB20" s="40">
        <v>70</v>
      </c>
      <c r="BC20" s="41">
        <v>0.68120901055032801</v>
      </c>
      <c r="BD20" s="15"/>
      <c r="BE20" s="14"/>
      <c r="BF20" s="13">
        <v>-227</v>
      </c>
      <c r="BG20" s="16">
        <v>-45.309381237524903</v>
      </c>
      <c r="BH20" s="40">
        <v>100</v>
      </c>
      <c r="BI20" s="15">
        <v>-0.45</v>
      </c>
      <c r="BJ20" s="14"/>
      <c r="BK20" s="49">
        <v>1.7497523935292199E-2</v>
      </c>
      <c r="BL20" s="52">
        <v>1.68145726296123E-2</v>
      </c>
      <c r="BM20" s="50">
        <v>-3.9031311413290803E-2</v>
      </c>
      <c r="BN20" s="3"/>
      <c r="BO20" s="14"/>
    </row>
    <row r="21" spans="1:67" s="1" customFormat="1" ht="21.4" customHeight="1" x14ac:dyDescent="0.2">
      <c r="A21" s="32" t="s">
        <v>33</v>
      </c>
      <c r="B21" s="32" t="s">
        <v>58</v>
      </c>
      <c r="C21" s="137" t="s">
        <v>117</v>
      </c>
      <c r="D21" s="138">
        <v>2.9</v>
      </c>
      <c r="E21" s="139"/>
      <c r="F21" s="140">
        <f>IF(G21&gt;=9%,9%,G21)+0.225%+0.15%</f>
        <v>6.1129999999999997E-2</v>
      </c>
      <c r="G21" s="15">
        <f t="shared" si="2"/>
        <v>5.7379999999999994E-2</v>
      </c>
      <c r="H21" s="15">
        <f t="shared" si="3"/>
        <v>5.738E-2</v>
      </c>
      <c r="I21" s="34">
        <v>0</v>
      </c>
      <c r="J21" s="34">
        <v>0</v>
      </c>
      <c r="K21" s="35">
        <v>0</v>
      </c>
      <c r="L21" s="15">
        <v>5.738E-2</v>
      </c>
      <c r="M21" s="14"/>
      <c r="N21" s="36">
        <v>6</v>
      </c>
      <c r="O21" s="3"/>
      <c r="P21" s="53">
        <v>0.314</v>
      </c>
      <c r="Q21" s="38">
        <v>0.7</v>
      </c>
      <c r="R21" s="37"/>
      <c r="S21" s="3"/>
      <c r="T21" s="13">
        <v>103</v>
      </c>
      <c r="U21" s="39">
        <v>34.5637583892617</v>
      </c>
      <c r="V21" s="40">
        <v>32</v>
      </c>
      <c r="W21" s="44">
        <v>1.0801174496644299</v>
      </c>
      <c r="X21" s="42">
        <v>6.0000000000000001E-3</v>
      </c>
      <c r="Y21" s="3"/>
      <c r="Z21" s="13">
        <v>179</v>
      </c>
      <c r="AA21" s="39">
        <v>60.067114093959702</v>
      </c>
      <c r="AB21" s="43">
        <v>38</v>
      </c>
      <c r="AC21" s="46">
        <v>1.58071352878841</v>
      </c>
      <c r="AD21" s="42">
        <v>0.01</v>
      </c>
      <c r="AE21" s="3"/>
      <c r="AF21" s="45">
        <v>813</v>
      </c>
      <c r="AG21" s="16">
        <v>272.81879194630898</v>
      </c>
      <c r="AH21" s="43">
        <v>140</v>
      </c>
      <c r="AI21" s="46">
        <v>1.9487056567593499</v>
      </c>
      <c r="AJ21" s="15">
        <v>0.01</v>
      </c>
      <c r="AK21" s="37">
        <v>0.43</v>
      </c>
      <c r="AL21" s="84">
        <f t="shared" si="0"/>
        <v>0.01</v>
      </c>
      <c r="AM21" s="3"/>
      <c r="AN21" s="39">
        <v>3248.9302600000001</v>
      </c>
      <c r="AO21" s="39">
        <v>1090.24505369128</v>
      </c>
      <c r="AP21" s="47">
        <v>712.029</v>
      </c>
      <c r="AQ21" s="46">
        <v>1.53118068743166</v>
      </c>
      <c r="AR21" s="42">
        <v>0.01</v>
      </c>
      <c r="AS21" s="14"/>
      <c r="AT21" s="39">
        <v>1977.0756799999999</v>
      </c>
      <c r="AU21" s="90">
        <f>AT21/D21</f>
        <v>681.75023448275863</v>
      </c>
      <c r="AV21" s="48">
        <v>630</v>
      </c>
      <c r="AW21" s="85">
        <f>AU21/AV21</f>
        <v>1.082143229337712</v>
      </c>
      <c r="AX21" s="87">
        <v>6.0000000000000001E-3</v>
      </c>
      <c r="AY21" s="3"/>
      <c r="AZ21" s="39">
        <v>245</v>
      </c>
      <c r="BA21" s="90">
        <f>AZ21/D21</f>
        <v>84.482758620689651</v>
      </c>
      <c r="BB21" s="40">
        <v>70</v>
      </c>
      <c r="BC21" s="85">
        <f>BA21/BB21</f>
        <v>1.2068965517241379</v>
      </c>
      <c r="BD21" s="87">
        <v>1.9130000000000001E-2</v>
      </c>
      <c r="BE21" s="14"/>
      <c r="BF21" s="13">
        <v>54</v>
      </c>
      <c r="BG21" s="16">
        <v>18.120805369127499</v>
      </c>
      <c r="BH21" s="40">
        <v>100</v>
      </c>
      <c r="BI21" s="15">
        <v>0.18</v>
      </c>
      <c r="BJ21" s="14"/>
      <c r="BK21" s="49">
        <v>1.9154929577464799E-2</v>
      </c>
      <c r="BL21" s="49">
        <v>2.0478966896352299E-2</v>
      </c>
      <c r="BM21" s="50">
        <v>6.9122536500744597E-2</v>
      </c>
      <c r="BN21" s="3"/>
      <c r="BO21" s="14"/>
    </row>
    <row r="22" spans="1:67" s="1" customFormat="1" ht="21.4" customHeight="1" x14ac:dyDescent="0.2">
      <c r="A22" s="32" t="s">
        <v>33</v>
      </c>
      <c r="B22" s="32" t="s">
        <v>58</v>
      </c>
      <c r="C22" s="137" t="s">
        <v>118</v>
      </c>
      <c r="D22" s="138">
        <v>8.6300000000000008</v>
      </c>
      <c r="E22" s="139"/>
      <c r="F22" s="140">
        <f t="shared" si="1"/>
        <v>4.5499999999999999E-2</v>
      </c>
      <c r="G22" s="15">
        <f t="shared" si="2"/>
        <v>4.5499999999999999E-2</v>
      </c>
      <c r="H22" s="15">
        <f t="shared" si="3"/>
        <v>4.5499999999999999E-2</v>
      </c>
      <c r="I22" s="34">
        <v>-2.5000000000000001E-3</v>
      </c>
      <c r="J22" s="34">
        <v>0</v>
      </c>
      <c r="K22" s="35">
        <v>0</v>
      </c>
      <c r="L22" s="15">
        <v>4.8000000000000001E-2</v>
      </c>
      <c r="M22" s="14"/>
      <c r="N22" s="36">
        <v>5</v>
      </c>
      <c r="O22" s="3"/>
      <c r="P22" s="53">
        <v>0.439</v>
      </c>
      <c r="Q22" s="38">
        <v>0.7</v>
      </c>
      <c r="R22" s="37"/>
      <c r="S22" s="3"/>
      <c r="T22" s="13">
        <v>316</v>
      </c>
      <c r="U22" s="39">
        <v>36.6164542294322</v>
      </c>
      <c r="V22" s="40">
        <v>32</v>
      </c>
      <c r="W22" s="44">
        <v>1.14426419466976</v>
      </c>
      <c r="X22" s="42">
        <v>1.0500000000000001E-2</v>
      </c>
      <c r="Y22" s="3"/>
      <c r="Z22" s="13">
        <v>507</v>
      </c>
      <c r="AA22" s="39">
        <v>58.748551564310503</v>
      </c>
      <c r="AB22" s="43">
        <v>38</v>
      </c>
      <c r="AC22" s="46">
        <v>1.54601451485028</v>
      </c>
      <c r="AD22" s="42">
        <v>0.01</v>
      </c>
      <c r="AE22" s="3"/>
      <c r="AF22" s="45">
        <v>1489</v>
      </c>
      <c r="AG22" s="16">
        <v>172.53765932792601</v>
      </c>
      <c r="AH22" s="43">
        <v>140</v>
      </c>
      <c r="AI22" s="46">
        <v>1.23241185234233</v>
      </c>
      <c r="AJ22" s="15">
        <v>0.01</v>
      </c>
      <c r="AK22" s="37">
        <v>0.38211382113821141</v>
      </c>
      <c r="AL22" s="84">
        <f t="shared" si="0"/>
        <v>0.01</v>
      </c>
      <c r="AM22" s="3"/>
      <c r="AN22" s="39">
        <v>9848.7946100000008</v>
      </c>
      <c r="AO22" s="39">
        <v>1141.2276488991899</v>
      </c>
      <c r="AP22" s="47">
        <v>902.93799999999999</v>
      </c>
      <c r="AQ22" s="46">
        <v>1.2639047740810401</v>
      </c>
      <c r="AR22" s="42">
        <v>0.01</v>
      </c>
      <c r="AS22" s="14"/>
      <c r="AT22" s="39">
        <v>5960.7593299999999</v>
      </c>
      <c r="AU22" s="16">
        <v>690.70212398609499</v>
      </c>
      <c r="AV22" s="48">
        <v>630</v>
      </c>
      <c r="AW22" s="44">
        <v>1.0963525777557099</v>
      </c>
      <c r="AX22" s="15">
        <v>7.4999999999999997E-3</v>
      </c>
      <c r="AY22" s="3"/>
      <c r="AZ22" s="39">
        <v>511.9</v>
      </c>
      <c r="BA22" s="16">
        <v>59.316338354576999</v>
      </c>
      <c r="BB22" s="40">
        <v>70</v>
      </c>
      <c r="BC22" s="37">
        <v>0.84737626220824402</v>
      </c>
      <c r="BD22" s="15"/>
      <c r="BE22" s="14"/>
      <c r="BF22" s="13">
        <v>-193</v>
      </c>
      <c r="BG22" s="16">
        <v>-22.3638470451912</v>
      </c>
      <c r="BH22" s="40">
        <v>100</v>
      </c>
      <c r="BI22" s="15">
        <v>-0.22</v>
      </c>
      <c r="BJ22" s="14"/>
      <c r="BK22" s="49">
        <v>2.0450970110120599E-2</v>
      </c>
      <c r="BL22" s="49">
        <v>2.2891801995695599E-2</v>
      </c>
      <c r="BM22" s="54">
        <v>0.119350420661321</v>
      </c>
      <c r="BN22" s="3"/>
      <c r="BO22" s="14"/>
    </row>
    <row r="23" spans="1:67" s="1" customFormat="1" ht="21.4" customHeight="1" x14ac:dyDescent="0.2">
      <c r="A23" s="32" t="s">
        <v>33</v>
      </c>
      <c r="B23" s="32" t="s">
        <v>58</v>
      </c>
      <c r="C23" s="137" t="s">
        <v>119</v>
      </c>
      <c r="D23" s="138">
        <v>5.66</v>
      </c>
      <c r="E23" s="139"/>
      <c r="F23" s="140">
        <f t="shared" si="1"/>
        <v>3.3250000000000002E-2</v>
      </c>
      <c r="G23" s="15">
        <f t="shared" si="2"/>
        <v>3.3250000000000002E-2</v>
      </c>
      <c r="H23" s="15">
        <f t="shared" si="3"/>
        <v>2.8250000000000001E-2</v>
      </c>
      <c r="I23" s="34">
        <v>0</v>
      </c>
      <c r="J23" s="34">
        <v>0</v>
      </c>
      <c r="K23" s="35">
        <v>0</v>
      </c>
      <c r="L23" s="15">
        <v>2.8250000000000001E-2</v>
      </c>
      <c r="M23" s="14"/>
      <c r="N23" s="36">
        <v>3</v>
      </c>
      <c r="O23" s="3"/>
      <c r="P23" s="53">
        <v>0.53</v>
      </c>
      <c r="Q23" s="38">
        <v>0.7</v>
      </c>
      <c r="R23" s="37"/>
      <c r="S23" s="3"/>
      <c r="T23" s="13">
        <v>155</v>
      </c>
      <c r="U23" s="39">
        <v>27.385159010600699</v>
      </c>
      <c r="V23" s="40">
        <v>32</v>
      </c>
      <c r="W23" s="37">
        <v>0.85578621908127195</v>
      </c>
      <c r="X23" s="42"/>
      <c r="Y23" s="3"/>
      <c r="Z23" s="13">
        <v>262</v>
      </c>
      <c r="AA23" s="39">
        <v>46.289752650176702</v>
      </c>
      <c r="AB23" s="43">
        <v>38</v>
      </c>
      <c r="AC23" s="46">
        <v>1.21815138553097</v>
      </c>
      <c r="AD23" s="42">
        <v>0.01</v>
      </c>
      <c r="AE23" s="3"/>
      <c r="AF23" s="45">
        <v>880</v>
      </c>
      <c r="AG23" s="16">
        <v>155.47703180212</v>
      </c>
      <c r="AH23" s="43">
        <v>140</v>
      </c>
      <c r="AI23" s="44">
        <v>1.1105502271579999</v>
      </c>
      <c r="AJ23" s="15">
        <v>5.4999999999999997E-3</v>
      </c>
      <c r="AK23" s="37">
        <v>0.72115384615384615</v>
      </c>
      <c r="AL23" s="84">
        <f t="shared" si="0"/>
        <v>1.0499999999999999E-2</v>
      </c>
      <c r="AM23" s="3"/>
      <c r="AN23" s="39">
        <v>4477.5366400000003</v>
      </c>
      <c r="AO23" s="39">
        <v>791.08421201413398</v>
      </c>
      <c r="AP23" s="47">
        <v>813.29300000000001</v>
      </c>
      <c r="AQ23" s="37">
        <v>0.97269275896157203</v>
      </c>
      <c r="AR23" s="42"/>
      <c r="AS23" s="14"/>
      <c r="AT23" s="39">
        <v>4183.8981400000002</v>
      </c>
      <c r="AU23" s="16">
        <v>739.20461837455798</v>
      </c>
      <c r="AV23" s="48">
        <v>630</v>
      </c>
      <c r="AW23" s="44">
        <v>1.1733406640866</v>
      </c>
      <c r="AX23" s="15">
        <v>1.2749999999999999E-2</v>
      </c>
      <c r="AY23" s="3"/>
      <c r="AZ23" s="39">
        <v>317.7</v>
      </c>
      <c r="BA23" s="16">
        <v>56.130742049470001</v>
      </c>
      <c r="BB23" s="40">
        <v>70</v>
      </c>
      <c r="BC23" s="37">
        <v>0.80186774356385704</v>
      </c>
      <c r="BD23" s="15"/>
      <c r="BE23" s="14"/>
      <c r="BF23" s="13">
        <v>-146</v>
      </c>
      <c r="BG23" s="16">
        <v>-25.795053003533599</v>
      </c>
      <c r="BH23" s="40">
        <v>100</v>
      </c>
      <c r="BI23" s="15">
        <v>-0.26</v>
      </c>
      <c r="BJ23" s="14"/>
      <c r="BK23" s="49">
        <v>2.6471612678509199E-2</v>
      </c>
      <c r="BL23" s="49">
        <v>2.4248907907640199E-2</v>
      </c>
      <c r="BM23" s="50">
        <v>-8.3965597331117206E-2</v>
      </c>
      <c r="BN23" s="3"/>
      <c r="BO23" s="14"/>
    </row>
    <row r="24" spans="1:67" s="1" customFormat="1" ht="21.4" customHeight="1" x14ac:dyDescent="0.2">
      <c r="A24" s="32" t="s">
        <v>34</v>
      </c>
      <c r="B24" s="32" t="s">
        <v>47</v>
      </c>
      <c r="C24" s="137" t="s">
        <v>120</v>
      </c>
      <c r="D24" s="138">
        <v>6.67</v>
      </c>
      <c r="E24" s="139"/>
      <c r="F24" s="140">
        <f t="shared" si="1"/>
        <v>5.9000000000000004E-2</v>
      </c>
      <c r="G24" s="15">
        <f t="shared" si="2"/>
        <v>5.9000000000000004E-2</v>
      </c>
      <c r="H24" s="15">
        <f t="shared" si="3"/>
        <v>5.3999999999999999E-2</v>
      </c>
      <c r="I24" s="34"/>
      <c r="J24" s="34">
        <v>2.5000000000000001E-3</v>
      </c>
      <c r="K24" s="35">
        <v>0</v>
      </c>
      <c r="L24" s="15">
        <v>5.1499999999999997E-2</v>
      </c>
      <c r="M24" s="14"/>
      <c r="N24" s="36">
        <v>5</v>
      </c>
      <c r="O24" s="3"/>
      <c r="P24" s="44">
        <v>0.752</v>
      </c>
      <c r="Q24" s="38">
        <v>0.7</v>
      </c>
      <c r="R24" s="37">
        <v>5.2500000000000003E-3</v>
      </c>
      <c r="S24" s="3"/>
      <c r="T24" s="13">
        <v>113</v>
      </c>
      <c r="U24" s="39">
        <v>16.941529235382301</v>
      </c>
      <c r="V24" s="40">
        <v>32</v>
      </c>
      <c r="W24" s="41">
        <v>0.52942278860569703</v>
      </c>
      <c r="X24" s="42"/>
      <c r="Y24" s="3"/>
      <c r="Z24" s="13">
        <v>319</v>
      </c>
      <c r="AA24" s="39">
        <v>47.826086956521699</v>
      </c>
      <c r="AB24" s="43">
        <v>38</v>
      </c>
      <c r="AC24" s="46">
        <v>1.25858123569794</v>
      </c>
      <c r="AD24" s="42">
        <v>0.01</v>
      </c>
      <c r="AE24" s="3"/>
      <c r="AF24" s="45">
        <v>1189</v>
      </c>
      <c r="AG24" s="16">
        <v>178.26086956521701</v>
      </c>
      <c r="AH24" s="43">
        <v>140</v>
      </c>
      <c r="AI24" s="46">
        <v>1.2732919254658399</v>
      </c>
      <c r="AJ24" s="15">
        <v>0.01</v>
      </c>
      <c r="AK24" s="37">
        <v>0.53548387096774197</v>
      </c>
      <c r="AL24" s="84">
        <f t="shared" si="0"/>
        <v>1.4999999999999999E-2</v>
      </c>
      <c r="AM24" s="3"/>
      <c r="AN24" s="39">
        <v>4794.3010100000001</v>
      </c>
      <c r="AO24" s="39">
        <v>718.78575862068999</v>
      </c>
      <c r="AP24" s="47">
        <v>849.85400000000004</v>
      </c>
      <c r="AQ24" s="37">
        <v>0.84577557865314501</v>
      </c>
      <c r="AR24" s="42"/>
      <c r="AS24" s="14"/>
      <c r="AT24" s="39">
        <v>5181.8999100000001</v>
      </c>
      <c r="AU24" s="16">
        <v>776.89653823088497</v>
      </c>
      <c r="AV24" s="48">
        <v>630</v>
      </c>
      <c r="AW24" s="46">
        <v>1.2331691083029901</v>
      </c>
      <c r="AX24" s="15">
        <v>1.4999999999999999E-2</v>
      </c>
      <c r="AY24" s="3"/>
      <c r="AZ24" s="39">
        <v>490.6</v>
      </c>
      <c r="BA24" s="16">
        <v>73.553223388305796</v>
      </c>
      <c r="BB24" s="40">
        <v>70</v>
      </c>
      <c r="BC24" s="44">
        <v>1.05076033411865</v>
      </c>
      <c r="BD24" s="15">
        <v>1.125E-2</v>
      </c>
      <c r="BE24" s="14"/>
      <c r="BF24" s="13">
        <v>-182</v>
      </c>
      <c r="BG24" s="16">
        <v>-27.286356821589202</v>
      </c>
      <c r="BH24" s="40">
        <v>100</v>
      </c>
      <c r="BI24" s="15">
        <v>-0.27</v>
      </c>
      <c r="BJ24" s="14"/>
      <c r="BK24" s="49">
        <v>1.20300751879699E-2</v>
      </c>
      <c r="BL24" s="52">
        <v>1.5270312993993E-2</v>
      </c>
      <c r="BM24" s="54">
        <v>0.269344767625671</v>
      </c>
      <c r="BN24" s="3"/>
      <c r="BO24" s="14"/>
    </row>
    <row r="25" spans="1:67" s="1" customFormat="1" ht="21.4" customHeight="1" x14ac:dyDescent="0.2">
      <c r="A25" s="32" t="s">
        <v>34</v>
      </c>
      <c r="B25" s="32" t="s">
        <v>47</v>
      </c>
      <c r="C25" s="137" t="s">
        <v>121</v>
      </c>
      <c r="D25" s="138">
        <v>2.4700000000000002</v>
      </c>
      <c r="E25" s="139"/>
      <c r="F25" s="140">
        <f t="shared" si="1"/>
        <v>3.15E-2</v>
      </c>
      <c r="G25" s="15">
        <f t="shared" si="2"/>
        <v>3.15E-2</v>
      </c>
      <c r="H25" s="15">
        <f t="shared" si="3"/>
        <v>3.15E-2</v>
      </c>
      <c r="I25" s="34">
        <v>-2.5000000000000001E-3</v>
      </c>
      <c r="J25" s="34">
        <v>0</v>
      </c>
      <c r="K25" s="35">
        <v>0</v>
      </c>
      <c r="L25" s="15">
        <v>3.4000000000000002E-2</v>
      </c>
      <c r="M25" s="14"/>
      <c r="N25" s="36">
        <v>3</v>
      </c>
      <c r="O25" s="3"/>
      <c r="P25" s="37">
        <v>0.68400000000000005</v>
      </c>
      <c r="Q25" s="38">
        <v>0.7</v>
      </c>
      <c r="R25" s="37"/>
      <c r="S25" s="3"/>
      <c r="T25" s="13">
        <v>47</v>
      </c>
      <c r="U25" s="39">
        <v>19.028340080971599</v>
      </c>
      <c r="V25" s="40">
        <v>32</v>
      </c>
      <c r="W25" s="41">
        <v>0.59463562753036403</v>
      </c>
      <c r="X25" s="42"/>
      <c r="Y25" s="3"/>
      <c r="Z25" s="13">
        <v>90</v>
      </c>
      <c r="AA25" s="39">
        <v>36.437246963562799</v>
      </c>
      <c r="AB25" s="43">
        <v>38</v>
      </c>
      <c r="AC25" s="37">
        <v>0.95887492009375697</v>
      </c>
      <c r="AD25" s="42"/>
      <c r="AE25" s="3"/>
      <c r="AF25" s="45">
        <v>422</v>
      </c>
      <c r="AG25" s="16">
        <v>170.85020242914999</v>
      </c>
      <c r="AH25" s="43">
        <v>140</v>
      </c>
      <c r="AI25" s="46">
        <v>1.22035858877964</v>
      </c>
      <c r="AJ25" s="15">
        <v>0.01</v>
      </c>
      <c r="AK25" s="37">
        <v>0.46774193548387094</v>
      </c>
      <c r="AL25" s="84">
        <f t="shared" si="0"/>
        <v>0.01</v>
      </c>
      <c r="AM25" s="3"/>
      <c r="AN25" s="39">
        <v>1878.3221000000001</v>
      </c>
      <c r="AO25" s="39">
        <v>760.45429149797599</v>
      </c>
      <c r="AP25" s="47">
        <v>862.56299999999999</v>
      </c>
      <c r="AQ25" s="37">
        <v>0.88162173835183699</v>
      </c>
      <c r="AR25" s="42"/>
      <c r="AS25" s="14"/>
      <c r="AT25" s="39">
        <v>1723.6533899999999</v>
      </c>
      <c r="AU25" s="16">
        <v>697.83538056680197</v>
      </c>
      <c r="AV25" s="48">
        <v>630</v>
      </c>
      <c r="AW25" s="44">
        <v>1.10767520724889</v>
      </c>
      <c r="AX25" s="15">
        <v>8.2500000000000004E-3</v>
      </c>
      <c r="AY25" s="3"/>
      <c r="AZ25" s="39">
        <v>193.7</v>
      </c>
      <c r="BA25" s="16">
        <v>78.421052631578902</v>
      </c>
      <c r="BB25" s="40">
        <v>70</v>
      </c>
      <c r="BC25" s="44">
        <v>1.1203007518796999</v>
      </c>
      <c r="BD25" s="15">
        <v>1.575E-2</v>
      </c>
      <c r="BE25" s="14"/>
      <c r="BF25" s="13">
        <v>-6</v>
      </c>
      <c r="BG25" s="16">
        <v>-2.42914979757085</v>
      </c>
      <c r="BH25" s="40">
        <v>100</v>
      </c>
      <c r="BI25" s="15">
        <v>-0.02</v>
      </c>
      <c r="BJ25" s="14"/>
      <c r="BK25" s="49">
        <v>1.4760147601476E-2</v>
      </c>
      <c r="BL25" s="49">
        <v>1.7414289046101199E-2</v>
      </c>
      <c r="BM25" s="54">
        <v>0.17981808287335799</v>
      </c>
      <c r="BN25" s="3"/>
      <c r="BO25" s="14"/>
    </row>
    <row r="26" spans="1:67" s="1" customFormat="1" ht="21.4" customHeight="1" x14ac:dyDescent="0.2">
      <c r="A26" s="32" t="s">
        <v>34</v>
      </c>
      <c r="B26" s="32" t="s">
        <v>47</v>
      </c>
      <c r="C26" s="137" t="s">
        <v>122</v>
      </c>
      <c r="D26" s="138">
        <v>3.87</v>
      </c>
      <c r="E26" s="139"/>
      <c r="F26" s="140">
        <f t="shared" si="1"/>
        <v>5.1250000000000004E-2</v>
      </c>
      <c r="G26" s="15">
        <f t="shared" si="2"/>
        <v>5.1250000000000004E-2</v>
      </c>
      <c r="H26" s="15">
        <f t="shared" si="3"/>
        <v>5.1250000000000004E-2</v>
      </c>
      <c r="I26" s="34"/>
      <c r="J26" s="34">
        <v>2.5000000000000001E-3</v>
      </c>
      <c r="K26" s="35">
        <v>0</v>
      </c>
      <c r="L26" s="15">
        <v>4.8750000000000002E-2</v>
      </c>
      <c r="M26" s="14"/>
      <c r="N26" s="36">
        <v>5</v>
      </c>
      <c r="O26" s="3"/>
      <c r="P26" s="37">
        <v>0.61299999999999999</v>
      </c>
      <c r="Q26" s="38">
        <v>0.7</v>
      </c>
      <c r="R26" s="37"/>
      <c r="S26" s="3"/>
      <c r="T26" s="13">
        <v>130</v>
      </c>
      <c r="U26" s="39">
        <v>33.5917312661499</v>
      </c>
      <c r="V26" s="40">
        <v>32</v>
      </c>
      <c r="W26" s="44">
        <v>1.0497416020671799</v>
      </c>
      <c r="X26" s="42">
        <v>3.7499999999999999E-3</v>
      </c>
      <c r="Y26" s="3"/>
      <c r="Z26" s="13">
        <v>217</v>
      </c>
      <c r="AA26" s="39">
        <v>56.0723514211886</v>
      </c>
      <c r="AB26" s="43">
        <v>38</v>
      </c>
      <c r="AC26" s="46">
        <v>1.4755881952944401</v>
      </c>
      <c r="AD26" s="42">
        <v>0.01</v>
      </c>
      <c r="AE26" s="3"/>
      <c r="AF26" s="45">
        <v>831</v>
      </c>
      <c r="AG26" s="16">
        <v>214.72868217054301</v>
      </c>
      <c r="AH26" s="43">
        <v>140</v>
      </c>
      <c r="AI26" s="46">
        <v>1.53377630121816</v>
      </c>
      <c r="AJ26" s="15">
        <v>0.01</v>
      </c>
      <c r="AK26" s="37">
        <v>0.47747747747747749</v>
      </c>
      <c r="AL26" s="84">
        <f t="shared" si="0"/>
        <v>0.01</v>
      </c>
      <c r="AM26" s="3"/>
      <c r="AN26" s="39">
        <v>5615.4704400000001</v>
      </c>
      <c r="AO26" s="39">
        <v>1451.0259534883701</v>
      </c>
      <c r="AP26" s="47">
        <v>943</v>
      </c>
      <c r="AQ26" s="46">
        <v>1.5387337788847999</v>
      </c>
      <c r="AR26" s="42">
        <v>0.01</v>
      </c>
      <c r="AS26" s="14"/>
      <c r="AT26" s="39">
        <v>2915.6558599999998</v>
      </c>
      <c r="AU26" s="16">
        <v>753.39944702842399</v>
      </c>
      <c r="AV26" s="48">
        <v>630</v>
      </c>
      <c r="AW26" s="46">
        <v>1.1958721381403601</v>
      </c>
      <c r="AX26" s="15">
        <v>1.4999999999999999E-2</v>
      </c>
      <c r="AY26" s="3"/>
      <c r="AZ26" s="39">
        <v>237.1</v>
      </c>
      <c r="BA26" s="16">
        <v>61.266149870801001</v>
      </c>
      <c r="BB26" s="40">
        <v>70</v>
      </c>
      <c r="BC26" s="37">
        <v>0.87523071244001505</v>
      </c>
      <c r="BD26" s="15"/>
      <c r="BE26" s="14"/>
      <c r="BF26" s="13">
        <v>-128</v>
      </c>
      <c r="BG26" s="16">
        <v>-33.0749354005168</v>
      </c>
      <c r="BH26" s="40">
        <v>100</v>
      </c>
      <c r="BI26" s="15">
        <v>-0.33</v>
      </c>
      <c r="BJ26" s="14"/>
      <c r="BK26" s="49">
        <v>9.6237970253718295E-3</v>
      </c>
      <c r="BL26" s="52">
        <v>1.08506314414284E-2</v>
      </c>
      <c r="BM26" s="54">
        <v>0.12747924886842399</v>
      </c>
      <c r="BN26" s="3"/>
      <c r="BO26" s="14"/>
    </row>
    <row r="27" spans="1:67" s="1" customFormat="1" ht="21.4" customHeight="1" x14ac:dyDescent="0.2">
      <c r="A27" s="32" t="s">
        <v>34</v>
      </c>
      <c r="B27" s="32" t="s">
        <v>47</v>
      </c>
      <c r="C27" s="137" t="s">
        <v>123</v>
      </c>
      <c r="D27" s="138">
        <v>8.6300000000000008</v>
      </c>
      <c r="E27" s="139"/>
      <c r="F27" s="140">
        <f t="shared" si="1"/>
        <v>6.2250000000000007E-2</v>
      </c>
      <c r="G27" s="15">
        <f t="shared" si="2"/>
        <v>6.2250000000000007E-2</v>
      </c>
      <c r="H27" s="15">
        <f t="shared" si="3"/>
        <v>5.7250000000000002E-2</v>
      </c>
      <c r="I27" s="34">
        <v>0</v>
      </c>
      <c r="J27" s="34">
        <v>2.5000000000000001E-3</v>
      </c>
      <c r="K27" s="35">
        <v>0</v>
      </c>
      <c r="L27" s="15">
        <v>5.475E-2</v>
      </c>
      <c r="M27" s="14"/>
      <c r="N27" s="36">
        <v>5</v>
      </c>
      <c r="O27" s="3"/>
      <c r="P27" s="53">
        <v>0.51100000000000001</v>
      </c>
      <c r="Q27" s="38">
        <v>0.7</v>
      </c>
      <c r="R27" s="37"/>
      <c r="S27" s="3"/>
      <c r="T27" s="13">
        <v>208</v>
      </c>
      <c r="U27" s="39">
        <v>24.101969872537701</v>
      </c>
      <c r="V27" s="40">
        <v>32</v>
      </c>
      <c r="W27" s="41">
        <v>0.75318655851680205</v>
      </c>
      <c r="X27" s="42"/>
      <c r="Y27" s="3"/>
      <c r="Z27" s="13">
        <v>449</v>
      </c>
      <c r="AA27" s="39">
        <v>52.027809965237502</v>
      </c>
      <c r="AB27" s="43">
        <v>38</v>
      </c>
      <c r="AC27" s="46">
        <v>1.3691528938220401</v>
      </c>
      <c r="AD27" s="42">
        <v>0.01</v>
      </c>
      <c r="AE27" s="3"/>
      <c r="AF27" s="45">
        <v>1777</v>
      </c>
      <c r="AG27" s="16">
        <v>205.909617612978</v>
      </c>
      <c r="AH27" s="43">
        <v>140</v>
      </c>
      <c r="AI27" s="46">
        <v>1.47078298294984</v>
      </c>
      <c r="AJ27" s="15">
        <v>0.01</v>
      </c>
      <c r="AK27" s="37">
        <v>0.5220588235294118</v>
      </c>
      <c r="AL27" s="84">
        <f t="shared" si="0"/>
        <v>1.4999999999999999E-2</v>
      </c>
      <c r="AM27" s="3"/>
      <c r="AN27" s="39">
        <v>11451.272269999999</v>
      </c>
      <c r="AO27" s="39">
        <v>1326.91451564311</v>
      </c>
      <c r="AP27" s="47">
        <v>943</v>
      </c>
      <c r="AQ27" s="46">
        <v>1.4071203771401</v>
      </c>
      <c r="AR27" s="42">
        <v>0.01</v>
      </c>
      <c r="AS27" s="14"/>
      <c r="AT27" s="39">
        <v>6613.6194800000003</v>
      </c>
      <c r="AU27" s="16">
        <v>766.35219930475103</v>
      </c>
      <c r="AV27" s="48">
        <v>630</v>
      </c>
      <c r="AW27" s="46">
        <v>1.2164320623884901</v>
      </c>
      <c r="AX27" s="15">
        <v>1.4999999999999999E-2</v>
      </c>
      <c r="AY27" s="3"/>
      <c r="AZ27" s="39">
        <v>620.9</v>
      </c>
      <c r="BA27" s="16">
        <v>71.946697566628004</v>
      </c>
      <c r="BB27" s="40">
        <v>70</v>
      </c>
      <c r="BC27" s="44">
        <v>1.0278099652375401</v>
      </c>
      <c r="BD27" s="15">
        <v>9.75E-3</v>
      </c>
      <c r="BE27" s="14"/>
      <c r="BF27" s="13">
        <v>-197</v>
      </c>
      <c r="BG27" s="16">
        <v>-22.827346465816898</v>
      </c>
      <c r="BH27" s="40">
        <v>100</v>
      </c>
      <c r="BI27" s="15">
        <v>-0.23</v>
      </c>
      <c r="BJ27" s="14"/>
      <c r="BK27" s="49">
        <v>1.18177911474001E-2</v>
      </c>
      <c r="BL27" s="52">
        <v>1.2881119906185901E-2</v>
      </c>
      <c r="BM27" s="50">
        <v>8.9976946243438299E-2</v>
      </c>
      <c r="BN27" s="3"/>
      <c r="BO27" s="14"/>
    </row>
    <row r="28" spans="1:67" s="1" customFormat="1" ht="21.4" customHeight="1" x14ac:dyDescent="0.2">
      <c r="A28" s="32" t="s">
        <v>34</v>
      </c>
      <c r="B28" s="32" t="s">
        <v>47</v>
      </c>
      <c r="C28" s="137" t="s">
        <v>124</v>
      </c>
      <c r="D28" s="138">
        <v>2.19</v>
      </c>
      <c r="E28" s="139"/>
      <c r="F28" s="140">
        <f t="shared" si="1"/>
        <v>4.9500000000000002E-2</v>
      </c>
      <c r="G28" s="15">
        <f t="shared" si="2"/>
        <v>4.9500000000000002E-2</v>
      </c>
      <c r="H28" s="15">
        <f t="shared" si="3"/>
        <v>4.9500000000000002E-2</v>
      </c>
      <c r="I28" s="34"/>
      <c r="J28" s="34">
        <v>2.5000000000000001E-3</v>
      </c>
      <c r="K28" s="35">
        <v>0</v>
      </c>
      <c r="L28" s="15">
        <v>4.7E-2</v>
      </c>
      <c r="M28" s="14"/>
      <c r="N28" s="36">
        <v>5</v>
      </c>
      <c r="O28" s="3"/>
      <c r="P28" s="44">
        <v>0.70799999999999996</v>
      </c>
      <c r="Q28" s="38">
        <v>0.7</v>
      </c>
      <c r="R28" s="37">
        <v>7.5000000000000002E-4</v>
      </c>
      <c r="S28" s="3"/>
      <c r="T28" s="13">
        <v>63</v>
      </c>
      <c r="U28" s="39">
        <v>28.7671232876712</v>
      </c>
      <c r="V28" s="40">
        <v>32</v>
      </c>
      <c r="W28" s="37">
        <v>0.89897260273972601</v>
      </c>
      <c r="X28" s="42"/>
      <c r="Y28" s="3"/>
      <c r="Z28" s="13">
        <v>100</v>
      </c>
      <c r="AA28" s="39">
        <v>45.662100456620998</v>
      </c>
      <c r="AB28" s="43">
        <v>38</v>
      </c>
      <c r="AC28" s="46">
        <v>1.2016342225426599</v>
      </c>
      <c r="AD28" s="42">
        <v>0.01</v>
      </c>
      <c r="AE28" s="3"/>
      <c r="AF28" s="45">
        <v>369</v>
      </c>
      <c r="AG28" s="16">
        <v>168.493150684932</v>
      </c>
      <c r="AH28" s="43">
        <v>140</v>
      </c>
      <c r="AI28" s="46">
        <v>1.2035225048923699</v>
      </c>
      <c r="AJ28" s="15">
        <v>0.01</v>
      </c>
      <c r="AK28" s="37">
        <v>0.24242424242424243</v>
      </c>
      <c r="AL28" s="84">
        <f t="shared" si="0"/>
        <v>0.01</v>
      </c>
      <c r="AM28" s="3"/>
      <c r="AN28" s="39">
        <v>1578.0463500000001</v>
      </c>
      <c r="AO28" s="39">
        <v>720.56910958904098</v>
      </c>
      <c r="AP28" s="47">
        <v>806.09799999999996</v>
      </c>
      <c r="AQ28" s="37">
        <v>0.89389765213291805</v>
      </c>
      <c r="AR28" s="42"/>
      <c r="AS28" s="14"/>
      <c r="AT28" s="39">
        <v>1776.99848</v>
      </c>
      <c r="AU28" s="16">
        <v>811.41483105022803</v>
      </c>
      <c r="AV28" s="48">
        <v>630</v>
      </c>
      <c r="AW28" s="46">
        <v>1.2879600492860801</v>
      </c>
      <c r="AX28" s="15">
        <v>1.4999999999999999E-2</v>
      </c>
      <c r="AY28" s="3"/>
      <c r="AZ28" s="39">
        <v>161</v>
      </c>
      <c r="BA28" s="16">
        <v>73.515981735159798</v>
      </c>
      <c r="BB28" s="40">
        <v>70</v>
      </c>
      <c r="BC28" s="44">
        <v>1.05022831050228</v>
      </c>
      <c r="BD28" s="15">
        <v>1.125E-2</v>
      </c>
      <c r="BE28" s="14"/>
      <c r="BF28" s="13">
        <v>-23</v>
      </c>
      <c r="BG28" s="16">
        <v>-10.5022831050228</v>
      </c>
      <c r="BH28" s="40">
        <v>100</v>
      </c>
      <c r="BI28" s="15">
        <v>-0.11</v>
      </c>
      <c r="BJ28" s="14"/>
      <c r="BK28" s="49">
        <v>1.07066381156317E-2</v>
      </c>
      <c r="BL28" s="52">
        <v>1.42637898347928E-2</v>
      </c>
      <c r="BM28" s="54">
        <v>0.33223797056964599</v>
      </c>
      <c r="BN28" s="3"/>
      <c r="BO28" s="14"/>
    </row>
    <row r="29" spans="1:67" s="1" customFormat="1" ht="21.4" customHeight="1" x14ac:dyDescent="0.2">
      <c r="A29" s="32" t="s">
        <v>34</v>
      </c>
      <c r="B29" s="32" t="s">
        <v>47</v>
      </c>
      <c r="C29" s="137" t="s">
        <v>125</v>
      </c>
      <c r="D29" s="138">
        <v>1.67</v>
      </c>
      <c r="E29" s="139"/>
      <c r="F29" s="140">
        <f t="shared" si="1"/>
        <v>4.8750000000000002E-2</v>
      </c>
      <c r="G29" s="15">
        <f t="shared" si="2"/>
        <v>4.8750000000000002E-2</v>
      </c>
      <c r="H29" s="15">
        <f t="shared" si="3"/>
        <v>4.3750000000000004E-2</v>
      </c>
      <c r="I29" s="34">
        <v>0</v>
      </c>
      <c r="J29" s="34">
        <v>2.5000000000000001E-3</v>
      </c>
      <c r="K29" s="35">
        <v>0</v>
      </c>
      <c r="L29" s="15">
        <v>4.1250000000000002E-2</v>
      </c>
      <c r="M29" s="14"/>
      <c r="N29" s="36">
        <v>5</v>
      </c>
      <c r="O29" s="3"/>
      <c r="P29" s="44">
        <v>0.77600000000000002</v>
      </c>
      <c r="Q29" s="38">
        <v>0.7</v>
      </c>
      <c r="R29" s="37">
        <v>7.4999999999999997E-3</v>
      </c>
      <c r="S29" s="3"/>
      <c r="T29" s="13">
        <v>29</v>
      </c>
      <c r="U29" s="39">
        <v>17.365269461077801</v>
      </c>
      <c r="V29" s="40">
        <v>32</v>
      </c>
      <c r="W29" s="41">
        <v>0.54266467065868196</v>
      </c>
      <c r="X29" s="42"/>
      <c r="Y29" s="3"/>
      <c r="Z29" s="13">
        <v>77</v>
      </c>
      <c r="AA29" s="39">
        <v>46.107784431137702</v>
      </c>
      <c r="AB29" s="43">
        <v>38</v>
      </c>
      <c r="AC29" s="46">
        <v>1.21336274818783</v>
      </c>
      <c r="AD29" s="42">
        <v>0.01</v>
      </c>
      <c r="AE29" s="3"/>
      <c r="AF29" s="45">
        <v>293</v>
      </c>
      <c r="AG29" s="16">
        <v>175.44910179640701</v>
      </c>
      <c r="AH29" s="43">
        <v>140</v>
      </c>
      <c r="AI29" s="46">
        <v>1.2532078699743401</v>
      </c>
      <c r="AJ29" s="15">
        <v>0.01</v>
      </c>
      <c r="AK29" s="37">
        <v>0.51724137931034486</v>
      </c>
      <c r="AL29" s="84">
        <f t="shared" si="0"/>
        <v>1.4999999999999999E-2</v>
      </c>
      <c r="AM29" s="3"/>
      <c r="AN29" s="39">
        <v>2491.2932700000001</v>
      </c>
      <c r="AO29" s="39">
        <v>1491.7923772455099</v>
      </c>
      <c r="AP29" s="47">
        <v>943</v>
      </c>
      <c r="AQ29" s="46">
        <v>1.5819643449051</v>
      </c>
      <c r="AR29" s="42">
        <v>0.01</v>
      </c>
      <c r="AS29" s="14"/>
      <c r="AT29" s="39">
        <v>1103.92805</v>
      </c>
      <c r="AU29" s="16">
        <v>661.03476047904201</v>
      </c>
      <c r="AV29" s="48">
        <v>630</v>
      </c>
      <c r="AW29" s="44">
        <v>1.04926152456991</v>
      </c>
      <c r="AX29" s="15">
        <v>3.7499999999999999E-3</v>
      </c>
      <c r="AY29" s="3"/>
      <c r="AZ29" s="39">
        <v>99.5</v>
      </c>
      <c r="BA29" s="16">
        <v>59.580838323353298</v>
      </c>
      <c r="BB29" s="40">
        <v>70</v>
      </c>
      <c r="BC29" s="37">
        <v>0.85115483319076102</v>
      </c>
      <c r="BD29" s="15"/>
      <c r="BE29" s="14"/>
      <c r="BF29" s="13">
        <v>-55</v>
      </c>
      <c r="BG29" s="16">
        <v>-32.934131736526901</v>
      </c>
      <c r="BH29" s="40">
        <v>100</v>
      </c>
      <c r="BI29" s="15">
        <v>-0.33</v>
      </c>
      <c r="BJ29" s="14"/>
      <c r="BK29" s="49">
        <v>1.0778443113772501E-2</v>
      </c>
      <c r="BL29" s="52">
        <v>1.0970209339774601E-2</v>
      </c>
      <c r="BM29" s="50">
        <v>1.7791644301305899E-2</v>
      </c>
      <c r="BN29" s="3"/>
      <c r="BO29" s="14"/>
    </row>
    <row r="30" spans="1:67" s="1" customFormat="1" ht="21.4" customHeight="1" x14ac:dyDescent="0.2">
      <c r="A30" s="32" t="s">
        <v>34</v>
      </c>
      <c r="B30" s="32" t="s">
        <v>47</v>
      </c>
      <c r="C30" s="137" t="s">
        <v>126</v>
      </c>
      <c r="D30" s="138">
        <v>3.48</v>
      </c>
      <c r="E30" s="139"/>
      <c r="F30" s="140">
        <f t="shared" si="1"/>
        <v>6.4750000000000002E-2</v>
      </c>
      <c r="G30" s="15">
        <f t="shared" si="2"/>
        <v>6.4750000000000002E-2</v>
      </c>
      <c r="H30" s="15">
        <f t="shared" si="3"/>
        <v>6.4750000000000002E-2</v>
      </c>
      <c r="I30" s="34"/>
      <c r="J30" s="34">
        <v>2.5000000000000001E-3</v>
      </c>
      <c r="K30" s="35">
        <v>0</v>
      </c>
      <c r="L30" s="15">
        <v>6.225E-2</v>
      </c>
      <c r="M30" s="14"/>
      <c r="N30" s="36">
        <v>6</v>
      </c>
      <c r="O30" s="3"/>
      <c r="P30" s="44">
        <v>0.72799999999999998</v>
      </c>
      <c r="Q30" s="38">
        <v>0.7</v>
      </c>
      <c r="R30" s="37">
        <v>3.0000000000000001E-3</v>
      </c>
      <c r="S30" s="3"/>
      <c r="T30" s="13">
        <v>68</v>
      </c>
      <c r="U30" s="39">
        <v>19.540229885057499</v>
      </c>
      <c r="V30" s="40">
        <v>32</v>
      </c>
      <c r="W30" s="41">
        <v>0.61063218390804597</v>
      </c>
      <c r="X30" s="42"/>
      <c r="Y30" s="3"/>
      <c r="Z30" s="13">
        <v>166</v>
      </c>
      <c r="AA30" s="39">
        <v>47.701149425287298</v>
      </c>
      <c r="AB30" s="43">
        <v>38</v>
      </c>
      <c r="AC30" s="46">
        <v>1.2552934059286101</v>
      </c>
      <c r="AD30" s="42">
        <v>0.01</v>
      </c>
      <c r="AE30" s="3"/>
      <c r="AF30" s="45">
        <v>672</v>
      </c>
      <c r="AG30" s="16">
        <v>193.10344827586201</v>
      </c>
      <c r="AH30" s="43">
        <v>140</v>
      </c>
      <c r="AI30" s="46">
        <v>1.3793103448275901</v>
      </c>
      <c r="AJ30" s="15">
        <v>0.01</v>
      </c>
      <c r="AK30" s="37">
        <v>0.34</v>
      </c>
      <c r="AL30" s="84">
        <f t="shared" si="0"/>
        <v>0.01</v>
      </c>
      <c r="AM30" s="3"/>
      <c r="AN30" s="39">
        <v>3926.0680400000001</v>
      </c>
      <c r="AO30" s="39">
        <v>1128.18047126437</v>
      </c>
      <c r="AP30" s="47">
        <v>845.95500000000004</v>
      </c>
      <c r="AQ30" s="46">
        <v>1.3336175934468999</v>
      </c>
      <c r="AR30" s="42">
        <v>0.01</v>
      </c>
      <c r="AS30" s="14"/>
      <c r="AT30" s="39">
        <v>2990.9438799999998</v>
      </c>
      <c r="AU30" s="16">
        <v>859.46663218390802</v>
      </c>
      <c r="AV30" s="48">
        <v>630</v>
      </c>
      <c r="AW30" s="46">
        <v>1.36423274949827</v>
      </c>
      <c r="AX30" s="15">
        <v>1.4999999999999999E-2</v>
      </c>
      <c r="AY30" s="3"/>
      <c r="AZ30" s="39">
        <v>264.60000000000002</v>
      </c>
      <c r="BA30" s="16">
        <v>76.034482758620697</v>
      </c>
      <c r="BB30" s="40">
        <v>70</v>
      </c>
      <c r="BC30" s="44">
        <v>1.08620689655172</v>
      </c>
      <c r="BD30" s="15">
        <v>1.4250000000000001E-2</v>
      </c>
      <c r="BE30" s="14"/>
      <c r="BF30" s="13">
        <v>-75</v>
      </c>
      <c r="BG30" s="16">
        <v>-21.551724137931</v>
      </c>
      <c r="BH30" s="40">
        <v>100</v>
      </c>
      <c r="BI30" s="15">
        <v>-0.22</v>
      </c>
      <c r="BJ30" s="14"/>
      <c r="BK30" s="49">
        <v>1.1053315994798399E-2</v>
      </c>
      <c r="BL30" s="52">
        <v>1.54908142189368E-2</v>
      </c>
      <c r="BM30" s="54">
        <v>0.40146307463087599</v>
      </c>
      <c r="BN30" s="3"/>
      <c r="BO30" s="14"/>
    </row>
    <row r="31" spans="1:67" s="1" customFormat="1" ht="21.4" customHeight="1" x14ac:dyDescent="0.2">
      <c r="A31" s="32" t="s">
        <v>34</v>
      </c>
      <c r="B31" s="32" t="s">
        <v>47</v>
      </c>
      <c r="C31" s="137" t="s">
        <v>127</v>
      </c>
      <c r="D31" s="138">
        <v>5.7</v>
      </c>
      <c r="E31" s="139"/>
      <c r="F31" s="140">
        <f t="shared" si="1"/>
        <v>4.0000000000000008E-2</v>
      </c>
      <c r="G31" s="15">
        <f t="shared" si="2"/>
        <v>4.0000000000000008E-2</v>
      </c>
      <c r="H31" s="15">
        <f t="shared" si="3"/>
        <v>4.0000000000000008E-2</v>
      </c>
      <c r="I31" s="34">
        <v>2.5000000000000001E-3</v>
      </c>
      <c r="J31" s="34">
        <v>2.5000000000000001E-3</v>
      </c>
      <c r="K31" s="35">
        <v>0</v>
      </c>
      <c r="L31" s="15">
        <v>3.5000000000000003E-2</v>
      </c>
      <c r="M31" s="14"/>
      <c r="N31" s="36">
        <v>5</v>
      </c>
      <c r="O31" s="3"/>
      <c r="P31" s="44">
        <v>0.74299999999999999</v>
      </c>
      <c r="Q31" s="38">
        <v>0.7</v>
      </c>
      <c r="R31" s="37">
        <v>4.4999999999999997E-3</v>
      </c>
      <c r="S31" s="3"/>
      <c r="T31" s="13">
        <v>115</v>
      </c>
      <c r="U31" s="39">
        <v>20.175438596491201</v>
      </c>
      <c r="V31" s="40">
        <v>32</v>
      </c>
      <c r="W31" s="41">
        <v>0.63048245614035103</v>
      </c>
      <c r="X31" s="42"/>
      <c r="Y31" s="3"/>
      <c r="Z31" s="13">
        <v>238</v>
      </c>
      <c r="AA31" s="39">
        <v>41.754385964912302</v>
      </c>
      <c r="AB31" s="43">
        <v>38</v>
      </c>
      <c r="AC31" s="44">
        <v>1.0987996306555901</v>
      </c>
      <c r="AD31" s="42">
        <v>5.0000000000000001E-3</v>
      </c>
      <c r="AE31" s="3"/>
      <c r="AF31" s="45">
        <v>1084</v>
      </c>
      <c r="AG31" s="16">
        <v>190.17543859649101</v>
      </c>
      <c r="AH31" s="43">
        <v>140</v>
      </c>
      <c r="AI31" s="46">
        <v>1.35839598997494</v>
      </c>
      <c r="AJ31" s="15">
        <v>0.01</v>
      </c>
      <c r="AK31" s="37">
        <v>0.47887323943661969</v>
      </c>
      <c r="AL31" s="84">
        <f t="shared" si="0"/>
        <v>0.01</v>
      </c>
      <c r="AM31" s="3"/>
      <c r="AN31" s="39">
        <v>4868.4605700000002</v>
      </c>
      <c r="AO31" s="39">
        <v>854.11588947368398</v>
      </c>
      <c r="AP31" s="47">
        <v>845.22900000000004</v>
      </c>
      <c r="AQ31" s="44">
        <v>1.0105141795580701</v>
      </c>
      <c r="AR31" s="42">
        <v>5.0000000000000001E-4</v>
      </c>
      <c r="AS31" s="14"/>
      <c r="AT31" s="39">
        <v>4302.8446700000004</v>
      </c>
      <c r="AU31" s="16">
        <v>754.885029824561</v>
      </c>
      <c r="AV31" s="48">
        <v>630</v>
      </c>
      <c r="AW31" s="46">
        <v>1.1982302060707299</v>
      </c>
      <c r="AX31" s="15">
        <v>1.4999999999999999E-2</v>
      </c>
      <c r="AY31" s="3"/>
      <c r="AZ31" s="39">
        <v>339</v>
      </c>
      <c r="BA31" s="16">
        <v>59.473684210526301</v>
      </c>
      <c r="BB31" s="40">
        <v>70</v>
      </c>
      <c r="BC31" s="37">
        <v>0.84962406015037595</v>
      </c>
      <c r="BD31" s="15"/>
      <c r="BE31" s="14"/>
      <c r="BF31" s="13">
        <v>-73</v>
      </c>
      <c r="BG31" s="16">
        <v>-12.807017543859599</v>
      </c>
      <c r="BH31" s="40">
        <v>100</v>
      </c>
      <c r="BI31" s="15">
        <v>-0.13</v>
      </c>
      <c r="BJ31" s="14"/>
      <c r="BK31" s="49">
        <v>1.8268176835951801E-2</v>
      </c>
      <c r="BL31" s="52">
        <v>1.56659593059543E-2</v>
      </c>
      <c r="BM31" s="51">
        <v>-0.14244538759206299</v>
      </c>
      <c r="BN31" s="3"/>
      <c r="BO31" s="14"/>
    </row>
    <row r="32" spans="1:67" s="1" customFormat="1" ht="21.4" customHeight="1" x14ac:dyDescent="0.2">
      <c r="A32" s="32" t="s">
        <v>34</v>
      </c>
      <c r="B32" s="32" t="s">
        <v>47</v>
      </c>
      <c r="C32" s="137" t="s">
        <v>128</v>
      </c>
      <c r="D32" s="138">
        <v>1.91</v>
      </c>
      <c r="E32" s="139"/>
      <c r="F32" s="140">
        <f t="shared" si="1"/>
        <v>4.8999999999999995E-2</v>
      </c>
      <c r="G32" s="15">
        <f t="shared" si="2"/>
        <v>4.8999999999999995E-2</v>
      </c>
      <c r="H32" s="15">
        <f t="shared" si="3"/>
        <v>4.3999999999999997E-2</v>
      </c>
      <c r="I32" s="34">
        <v>-2.5000000000000001E-3</v>
      </c>
      <c r="J32" s="34">
        <v>0</v>
      </c>
      <c r="K32" s="35">
        <v>0</v>
      </c>
      <c r="L32" s="15">
        <v>4.65E-2</v>
      </c>
      <c r="M32" s="14"/>
      <c r="N32" s="36">
        <v>6</v>
      </c>
      <c r="O32" s="3"/>
      <c r="P32" s="44">
        <v>0.70399999999999996</v>
      </c>
      <c r="Q32" s="38">
        <v>0.7</v>
      </c>
      <c r="R32" s="37">
        <v>7.5000000000000002E-4</v>
      </c>
      <c r="S32" s="3"/>
      <c r="T32" s="13">
        <v>56</v>
      </c>
      <c r="U32" s="39">
        <v>29.319371727748699</v>
      </c>
      <c r="V32" s="40">
        <v>32</v>
      </c>
      <c r="W32" s="37">
        <v>0.91623036649214695</v>
      </c>
      <c r="X32" s="42"/>
      <c r="Y32" s="3"/>
      <c r="Z32" s="13">
        <v>107</v>
      </c>
      <c r="AA32" s="39">
        <v>56.020942408377003</v>
      </c>
      <c r="AB32" s="43">
        <v>38</v>
      </c>
      <c r="AC32" s="46">
        <v>1.47423532653624</v>
      </c>
      <c r="AD32" s="42">
        <v>0.01</v>
      </c>
      <c r="AE32" s="3"/>
      <c r="AF32" s="45">
        <v>368</v>
      </c>
      <c r="AG32" s="16">
        <v>192.67015706806299</v>
      </c>
      <c r="AH32" s="43">
        <v>140</v>
      </c>
      <c r="AI32" s="46">
        <v>1.3762154076290201</v>
      </c>
      <c r="AJ32" s="15">
        <v>0.01</v>
      </c>
      <c r="AK32" s="37">
        <v>0.52777777777777779</v>
      </c>
      <c r="AL32" s="84">
        <f t="shared" si="0"/>
        <v>1.4999999999999999E-2</v>
      </c>
      <c r="AM32" s="3"/>
      <c r="AN32" s="39">
        <v>2066.74136</v>
      </c>
      <c r="AO32" s="39">
        <v>1082.0635392670199</v>
      </c>
      <c r="AP32" s="47">
        <v>849.24099999999999</v>
      </c>
      <c r="AQ32" s="46">
        <v>1.2741536728290599</v>
      </c>
      <c r="AR32" s="42">
        <v>0.01</v>
      </c>
      <c r="AS32" s="14"/>
      <c r="AT32" s="39">
        <v>1216.93804</v>
      </c>
      <c r="AU32" s="16">
        <v>637.14033507853401</v>
      </c>
      <c r="AV32" s="48">
        <v>630</v>
      </c>
      <c r="AW32" s="44">
        <v>1.01133386520402</v>
      </c>
      <c r="AX32" s="15">
        <v>7.5000000000000002E-4</v>
      </c>
      <c r="AY32" s="3"/>
      <c r="AZ32" s="39">
        <v>147.19999999999999</v>
      </c>
      <c r="BA32" s="16">
        <v>77.068062827225106</v>
      </c>
      <c r="BB32" s="40">
        <v>70</v>
      </c>
      <c r="BC32" s="44">
        <v>1.10097232610322</v>
      </c>
      <c r="BD32" s="15">
        <v>1.4999999999999999E-2</v>
      </c>
      <c r="BE32" s="14"/>
      <c r="BF32" s="13">
        <v>-33</v>
      </c>
      <c r="BG32" s="16">
        <v>-17.277486910994799</v>
      </c>
      <c r="BH32" s="40">
        <v>100</v>
      </c>
      <c r="BI32" s="15">
        <v>-0.17</v>
      </c>
      <c r="BJ32" s="14"/>
      <c r="BK32" s="49">
        <v>1.06007067137809E-2</v>
      </c>
      <c r="BL32" s="49">
        <v>1.7088892220056998E-2</v>
      </c>
      <c r="BM32" s="54">
        <v>0.61205216609204705</v>
      </c>
      <c r="BN32" s="3"/>
      <c r="BO32" s="14"/>
    </row>
    <row r="33" spans="1:67" s="1" customFormat="1" ht="21.4" customHeight="1" x14ac:dyDescent="0.2">
      <c r="A33" s="32" t="s">
        <v>34</v>
      </c>
      <c r="B33" s="32" t="s">
        <v>47</v>
      </c>
      <c r="C33" s="137" t="s">
        <v>129</v>
      </c>
      <c r="D33" s="138">
        <v>3.12</v>
      </c>
      <c r="E33" s="139"/>
      <c r="F33" s="140">
        <f t="shared" si="1"/>
        <v>3.4500000000000003E-2</v>
      </c>
      <c r="G33" s="15">
        <f t="shared" si="2"/>
        <v>3.4500000000000003E-2</v>
      </c>
      <c r="H33" s="15">
        <f t="shared" si="3"/>
        <v>3.4500000000000003E-2</v>
      </c>
      <c r="I33" s="34"/>
      <c r="J33" s="34">
        <v>2.5000000000000001E-3</v>
      </c>
      <c r="K33" s="35">
        <v>0</v>
      </c>
      <c r="L33" s="15">
        <v>3.2000000000000001E-2</v>
      </c>
      <c r="M33" s="14"/>
      <c r="N33" s="36">
        <v>3</v>
      </c>
      <c r="O33" s="3"/>
      <c r="P33" s="37">
        <v>0.61099999999999999</v>
      </c>
      <c r="Q33" s="38">
        <v>0.7</v>
      </c>
      <c r="R33" s="37"/>
      <c r="S33" s="3"/>
      <c r="T33" s="13">
        <v>79</v>
      </c>
      <c r="U33" s="39">
        <v>25.3205128205128</v>
      </c>
      <c r="V33" s="40">
        <v>32</v>
      </c>
      <c r="W33" s="41">
        <v>0.79126602564102599</v>
      </c>
      <c r="X33" s="42"/>
      <c r="Y33" s="3"/>
      <c r="Z33" s="13">
        <v>114</v>
      </c>
      <c r="AA33" s="39">
        <v>36.538461538461497</v>
      </c>
      <c r="AB33" s="43">
        <v>38</v>
      </c>
      <c r="AC33" s="37">
        <v>0.96153846153846101</v>
      </c>
      <c r="AD33" s="42"/>
      <c r="AE33" s="3"/>
      <c r="AF33" s="45">
        <v>536</v>
      </c>
      <c r="AG33" s="16">
        <v>171.79487179487199</v>
      </c>
      <c r="AH33" s="43">
        <v>140</v>
      </c>
      <c r="AI33" s="46">
        <v>1.2271062271062301</v>
      </c>
      <c r="AJ33" s="15">
        <v>0.01</v>
      </c>
      <c r="AK33" s="37">
        <v>0.4107142857142857</v>
      </c>
      <c r="AL33" s="84">
        <f t="shared" si="0"/>
        <v>0.01</v>
      </c>
      <c r="AM33" s="3"/>
      <c r="AN33" s="39">
        <v>4675.5573000000004</v>
      </c>
      <c r="AO33" s="39">
        <v>1498.5760576923101</v>
      </c>
      <c r="AP33" s="47">
        <v>785.59199999999998</v>
      </c>
      <c r="AQ33" s="46">
        <v>1.90757550699639</v>
      </c>
      <c r="AR33" s="42">
        <v>0.01</v>
      </c>
      <c r="AS33" s="14"/>
      <c r="AT33" s="39">
        <v>2271.7356599999998</v>
      </c>
      <c r="AU33" s="16">
        <v>728.12040384615398</v>
      </c>
      <c r="AV33" s="48">
        <v>630</v>
      </c>
      <c r="AW33" s="44">
        <v>1.1557466727716701</v>
      </c>
      <c r="AX33" s="15">
        <v>1.2E-2</v>
      </c>
      <c r="AY33" s="3"/>
      <c r="AZ33" s="39">
        <v>174</v>
      </c>
      <c r="BA33" s="16">
        <v>55.769230769230802</v>
      </c>
      <c r="BB33" s="40">
        <v>70</v>
      </c>
      <c r="BC33" s="37">
        <v>0.79670329670329698</v>
      </c>
      <c r="BD33" s="15"/>
      <c r="BE33" s="14"/>
      <c r="BF33" s="13">
        <v>-181</v>
      </c>
      <c r="BG33" s="16">
        <v>-58.012820512820497</v>
      </c>
      <c r="BH33" s="40">
        <v>100</v>
      </c>
      <c r="BI33" s="15">
        <v>-0.57999999999999996</v>
      </c>
      <c r="BJ33" s="14"/>
      <c r="BK33" s="49">
        <v>9.5078299776286401E-3</v>
      </c>
      <c r="BL33" s="52">
        <v>1.32882453800724E-2</v>
      </c>
      <c r="BM33" s="54">
        <v>0.39761074938643798</v>
      </c>
      <c r="BN33" s="3"/>
      <c r="BO33" s="14"/>
    </row>
    <row r="34" spans="1:67" s="1" customFormat="1" ht="21.4" customHeight="1" x14ac:dyDescent="0.2">
      <c r="A34" s="32" t="s">
        <v>34</v>
      </c>
      <c r="B34" s="32" t="s">
        <v>47</v>
      </c>
      <c r="C34" s="137" t="s">
        <v>130</v>
      </c>
      <c r="D34" s="138">
        <v>5.58</v>
      </c>
      <c r="E34" s="139"/>
      <c r="F34" s="140">
        <f t="shared" si="1"/>
        <v>4.9750000000000003E-2</v>
      </c>
      <c r="G34" s="15">
        <f t="shared" si="2"/>
        <v>4.9750000000000003E-2</v>
      </c>
      <c r="H34" s="15">
        <f t="shared" si="3"/>
        <v>4.9750000000000003E-2</v>
      </c>
      <c r="I34" s="34"/>
      <c r="J34" s="34">
        <v>2.5000000000000001E-3</v>
      </c>
      <c r="K34" s="35">
        <v>0</v>
      </c>
      <c r="L34" s="15">
        <v>4.725E-2</v>
      </c>
      <c r="M34" s="14"/>
      <c r="N34" s="36">
        <v>6</v>
      </c>
      <c r="O34" s="3"/>
      <c r="P34" s="53">
        <v>0.36899999999999999</v>
      </c>
      <c r="Q34" s="38">
        <v>0.7</v>
      </c>
      <c r="R34" s="37"/>
      <c r="S34" s="3"/>
      <c r="T34" s="13">
        <v>183</v>
      </c>
      <c r="U34" s="39">
        <v>32.795698924731198</v>
      </c>
      <c r="V34" s="40">
        <v>32</v>
      </c>
      <c r="W34" s="44">
        <v>1.0248655913978499</v>
      </c>
      <c r="X34" s="42">
        <v>1.5E-3</v>
      </c>
      <c r="Y34" s="3"/>
      <c r="Z34" s="13">
        <v>290</v>
      </c>
      <c r="AA34" s="39">
        <v>51.971326164874498</v>
      </c>
      <c r="AB34" s="43">
        <v>38</v>
      </c>
      <c r="AC34" s="46">
        <v>1.3676664780230099</v>
      </c>
      <c r="AD34" s="42">
        <v>0.01</v>
      </c>
      <c r="AE34" s="3"/>
      <c r="AF34" s="45">
        <v>1172</v>
      </c>
      <c r="AG34" s="16">
        <v>210.035842293907</v>
      </c>
      <c r="AH34" s="43">
        <v>140</v>
      </c>
      <c r="AI34" s="46">
        <v>1.50025601638505</v>
      </c>
      <c r="AJ34" s="15">
        <v>0.01</v>
      </c>
      <c r="AK34" s="37">
        <v>0.27513227513227512</v>
      </c>
      <c r="AL34" s="84">
        <f t="shared" si="0"/>
        <v>0.01</v>
      </c>
      <c r="AM34" s="3"/>
      <c r="AN34" s="39">
        <v>8224.4263800000008</v>
      </c>
      <c r="AO34" s="39">
        <v>1473.91153763441</v>
      </c>
      <c r="AP34" s="47">
        <v>943</v>
      </c>
      <c r="AQ34" s="46">
        <v>1.5630026910227</v>
      </c>
      <c r="AR34" s="42">
        <v>0.01</v>
      </c>
      <c r="AS34" s="14"/>
      <c r="AT34" s="39">
        <v>4614.0546199999999</v>
      </c>
      <c r="AU34" s="16">
        <v>826.89150896057299</v>
      </c>
      <c r="AV34" s="48">
        <v>630</v>
      </c>
      <c r="AW34" s="46">
        <v>1.31252620469932</v>
      </c>
      <c r="AX34" s="15">
        <v>1.4999999999999999E-2</v>
      </c>
      <c r="AY34" s="3"/>
      <c r="AZ34" s="39">
        <v>356.2</v>
      </c>
      <c r="BA34" s="16">
        <v>63.835125448028698</v>
      </c>
      <c r="BB34" s="40">
        <v>70</v>
      </c>
      <c r="BC34" s="44">
        <v>0.91193036354326695</v>
      </c>
      <c r="BD34" s="15">
        <v>7.5000000000000002E-4</v>
      </c>
      <c r="BE34" s="14"/>
      <c r="BF34" s="13">
        <v>-278</v>
      </c>
      <c r="BG34" s="16">
        <v>-49.820788530465897</v>
      </c>
      <c r="BH34" s="40">
        <v>100</v>
      </c>
      <c r="BI34" s="15">
        <v>-0.5</v>
      </c>
      <c r="BJ34" s="14"/>
      <c r="BK34" s="49">
        <v>1.11613876319759E-2</v>
      </c>
      <c r="BL34" s="52">
        <v>1.3517248310344E-2</v>
      </c>
      <c r="BM34" s="54">
        <v>0.211072382399736</v>
      </c>
      <c r="BN34" s="3"/>
      <c r="BO34" s="14"/>
    </row>
    <row r="35" spans="1:67" s="1" customFormat="1" ht="21.4" customHeight="1" x14ac:dyDescent="0.2">
      <c r="A35" s="32" t="s">
        <v>34</v>
      </c>
      <c r="B35" s="32" t="s">
        <v>47</v>
      </c>
      <c r="C35" s="137" t="s">
        <v>131</v>
      </c>
      <c r="D35" s="138">
        <v>2.46</v>
      </c>
      <c r="E35" s="139"/>
      <c r="F35" s="140">
        <f t="shared" si="1"/>
        <v>4.8750000000000002E-2</v>
      </c>
      <c r="G35" s="15">
        <f t="shared" si="2"/>
        <v>4.8750000000000002E-2</v>
      </c>
      <c r="H35" s="15">
        <f t="shared" si="3"/>
        <v>4.8750000000000002E-2</v>
      </c>
      <c r="I35" s="34">
        <v>2.5000000000000001E-3</v>
      </c>
      <c r="J35" s="34">
        <v>2.5000000000000001E-3</v>
      </c>
      <c r="K35" s="35">
        <v>0</v>
      </c>
      <c r="L35" s="15">
        <v>4.3749999999999997E-2</v>
      </c>
      <c r="M35" s="14"/>
      <c r="N35" s="36">
        <v>5</v>
      </c>
      <c r="O35" s="3"/>
      <c r="P35" s="44">
        <v>0.77700000000000002</v>
      </c>
      <c r="Q35" s="38">
        <v>0.7</v>
      </c>
      <c r="R35" s="37">
        <v>8.2500000000000004E-3</v>
      </c>
      <c r="S35" s="3"/>
      <c r="T35" s="13">
        <v>51</v>
      </c>
      <c r="U35" s="39">
        <v>20.731707317073202</v>
      </c>
      <c r="V35" s="40">
        <v>32</v>
      </c>
      <c r="W35" s="41">
        <v>0.64786585365853699</v>
      </c>
      <c r="X35" s="42"/>
      <c r="Y35" s="3"/>
      <c r="Z35" s="13">
        <v>111</v>
      </c>
      <c r="AA35" s="39">
        <v>45.121951219512198</v>
      </c>
      <c r="AB35" s="43">
        <v>38</v>
      </c>
      <c r="AC35" s="44">
        <v>1.1874197689345301</v>
      </c>
      <c r="AD35" s="42">
        <v>9.4999999999999998E-3</v>
      </c>
      <c r="AE35" s="3"/>
      <c r="AF35" s="45">
        <v>453</v>
      </c>
      <c r="AG35" s="16">
        <v>184.14634146341501</v>
      </c>
      <c r="AH35" s="43">
        <v>140</v>
      </c>
      <c r="AI35" s="46">
        <v>1.3153310104529601</v>
      </c>
      <c r="AJ35" s="15">
        <v>0.01</v>
      </c>
      <c r="AK35" s="37">
        <v>0.42372881355932202</v>
      </c>
      <c r="AL35" s="84">
        <f t="shared" si="0"/>
        <v>0.01</v>
      </c>
      <c r="AM35" s="3"/>
      <c r="AN35" s="39">
        <v>3226.03006</v>
      </c>
      <c r="AO35" s="39">
        <v>1311.39433333333</v>
      </c>
      <c r="AP35" s="47">
        <v>943</v>
      </c>
      <c r="AQ35" s="46">
        <v>1.39066207140332</v>
      </c>
      <c r="AR35" s="42">
        <v>0.01</v>
      </c>
      <c r="AS35" s="14"/>
      <c r="AT35" s="39">
        <v>1680.5467699999999</v>
      </c>
      <c r="AU35" s="16">
        <v>683.14909349593495</v>
      </c>
      <c r="AV35" s="48">
        <v>630</v>
      </c>
      <c r="AW35" s="44">
        <v>1.0843636404697401</v>
      </c>
      <c r="AX35" s="15">
        <v>6.0000000000000001E-3</v>
      </c>
      <c r="AY35" s="3"/>
      <c r="AZ35" s="39">
        <v>123.6</v>
      </c>
      <c r="BA35" s="16">
        <v>50.243902439024403</v>
      </c>
      <c r="BB35" s="40">
        <v>70</v>
      </c>
      <c r="BC35" s="41">
        <v>0.71777003484320601</v>
      </c>
      <c r="BD35" s="15"/>
      <c r="BE35" s="14"/>
      <c r="BF35" s="13">
        <v>-77</v>
      </c>
      <c r="BG35" s="16">
        <v>-31.300813008130099</v>
      </c>
      <c r="BH35" s="40">
        <v>100</v>
      </c>
      <c r="BI35" s="15">
        <v>-0.31</v>
      </c>
      <c r="BJ35" s="14"/>
      <c r="BK35" s="49">
        <v>7.4441687344913203E-3</v>
      </c>
      <c r="BL35" s="52">
        <v>6.2888687023967601E-3</v>
      </c>
      <c r="BM35" s="51">
        <v>-0.15519530431136899</v>
      </c>
      <c r="BN35" s="3"/>
      <c r="BO35" s="14"/>
    </row>
    <row r="36" spans="1:67" s="1" customFormat="1" ht="21.4" customHeight="1" x14ac:dyDescent="0.2">
      <c r="A36" s="32" t="s">
        <v>34</v>
      </c>
      <c r="B36" s="32" t="s">
        <v>47</v>
      </c>
      <c r="C36" s="137" t="s">
        <v>132</v>
      </c>
      <c r="D36" s="138">
        <v>8.27</v>
      </c>
      <c r="E36" s="139"/>
      <c r="F36" s="140">
        <f>IF(G36&gt;=9%,9%,G36)+0.7%</f>
        <v>6.7750000000000005E-2</v>
      </c>
      <c r="G36" s="15">
        <f t="shared" si="2"/>
        <v>6.0750000000000005E-2</v>
      </c>
      <c r="H36" s="15">
        <f t="shared" si="3"/>
        <v>5.5750000000000001E-2</v>
      </c>
      <c r="I36" s="34"/>
      <c r="J36" s="34">
        <v>2.5000000000000001E-3</v>
      </c>
      <c r="K36" s="35">
        <v>0</v>
      </c>
      <c r="L36" s="15">
        <v>5.3249999999999999E-2</v>
      </c>
      <c r="M36" s="14"/>
      <c r="N36" s="36">
        <v>6</v>
      </c>
      <c r="O36" s="3"/>
      <c r="P36" s="85">
        <v>0.78839999999999999</v>
      </c>
      <c r="Q36" s="38">
        <v>0.7</v>
      </c>
      <c r="R36" s="86">
        <v>1.4999999999999999E-2</v>
      </c>
      <c r="S36" s="3"/>
      <c r="T36" s="13">
        <v>244</v>
      </c>
      <c r="U36" s="39">
        <v>29.5042321644498</v>
      </c>
      <c r="V36" s="40">
        <v>32</v>
      </c>
      <c r="W36" s="37">
        <v>0.92200725513905701</v>
      </c>
      <c r="X36" s="42"/>
      <c r="Y36" s="3"/>
      <c r="Z36" s="13">
        <v>402</v>
      </c>
      <c r="AA36" s="39">
        <v>48.609431680773902</v>
      </c>
      <c r="AB36" s="43">
        <v>38</v>
      </c>
      <c r="AC36" s="46">
        <v>1.27919557054668</v>
      </c>
      <c r="AD36" s="42">
        <v>0.01</v>
      </c>
      <c r="AE36" s="3"/>
      <c r="AF36" s="45">
        <v>1539</v>
      </c>
      <c r="AG36" s="16">
        <v>186.09431680773901</v>
      </c>
      <c r="AH36" s="43">
        <v>140</v>
      </c>
      <c r="AI36" s="46">
        <v>1.3292451200552799</v>
      </c>
      <c r="AJ36" s="15">
        <v>0.01</v>
      </c>
      <c r="AK36" s="37">
        <v>0.62903225806451613</v>
      </c>
      <c r="AL36" s="84">
        <f t="shared" si="0"/>
        <v>1.4999999999999999E-2</v>
      </c>
      <c r="AM36" s="3"/>
      <c r="AN36" s="39">
        <v>7941.9260700000004</v>
      </c>
      <c r="AO36" s="39">
        <v>960.32963361547797</v>
      </c>
      <c r="AP36" s="47">
        <v>943</v>
      </c>
      <c r="AQ36" s="44">
        <v>1.0183771300270199</v>
      </c>
      <c r="AR36" s="42">
        <v>1E-3</v>
      </c>
      <c r="AS36" s="14"/>
      <c r="AT36" s="39">
        <v>5876.6673799999999</v>
      </c>
      <c r="AU36" s="16">
        <v>710.60065054413496</v>
      </c>
      <c r="AV36" s="48">
        <v>630</v>
      </c>
      <c r="AW36" s="44">
        <v>1.12793754054625</v>
      </c>
      <c r="AX36" s="15">
        <v>9.75E-3</v>
      </c>
      <c r="AY36" s="3"/>
      <c r="AZ36" s="39">
        <v>632.29999999999995</v>
      </c>
      <c r="BA36" s="16">
        <v>76.4570737605804</v>
      </c>
      <c r="BB36" s="40">
        <v>70</v>
      </c>
      <c r="BC36" s="44">
        <v>1.09224391086543</v>
      </c>
      <c r="BD36" s="15">
        <v>1.4250000000000001E-2</v>
      </c>
      <c r="BE36" s="14"/>
      <c r="BF36" s="13">
        <v>-242</v>
      </c>
      <c r="BG36" s="16">
        <v>-29.262394195888699</v>
      </c>
      <c r="BH36" s="40">
        <v>100</v>
      </c>
      <c r="BI36" s="15">
        <v>-0.28999999999999998</v>
      </c>
      <c r="BJ36" s="14"/>
      <c r="BK36" s="49">
        <v>1.31873600398109E-2</v>
      </c>
      <c r="BL36" s="52">
        <v>1.5444905486399299E-2</v>
      </c>
      <c r="BM36" s="54">
        <v>0.171190097166769</v>
      </c>
      <c r="BN36" s="3"/>
      <c r="BO36" s="14"/>
    </row>
    <row r="37" spans="1:67" s="1" customFormat="1" ht="21.4" customHeight="1" x14ac:dyDescent="0.2">
      <c r="A37" s="32" t="s">
        <v>34</v>
      </c>
      <c r="B37" s="32" t="s">
        <v>56</v>
      </c>
      <c r="C37" s="137" t="s">
        <v>133</v>
      </c>
      <c r="D37" s="138">
        <v>2.87</v>
      </c>
      <c r="E37" s="139"/>
      <c r="F37" s="140">
        <f>IF(G37&gt;=9%,9%,G37)+0.825%</f>
        <v>5.9250000000000004E-2</v>
      </c>
      <c r="G37" s="15">
        <f t="shared" si="2"/>
        <v>5.1000000000000004E-2</v>
      </c>
      <c r="H37" s="15">
        <f t="shared" si="3"/>
        <v>4.6000000000000006E-2</v>
      </c>
      <c r="I37" s="34">
        <v>2.5000000000000001E-3</v>
      </c>
      <c r="J37" s="34">
        <v>2.5000000000000001E-3</v>
      </c>
      <c r="K37" s="35">
        <v>0</v>
      </c>
      <c r="L37" s="15">
        <v>4.1000000000000002E-2</v>
      </c>
      <c r="M37" s="14"/>
      <c r="N37" s="36">
        <v>4</v>
      </c>
      <c r="O37" s="3"/>
      <c r="P37" s="46">
        <v>0.85399999999999998</v>
      </c>
      <c r="Q37" s="38">
        <v>0.7</v>
      </c>
      <c r="R37" s="37">
        <v>1.4999999999999999E-2</v>
      </c>
      <c r="S37" s="3"/>
      <c r="T37" s="91">
        <v>110</v>
      </c>
      <c r="U37" s="88">
        <f>T37/D37</f>
        <v>38.327526132404181</v>
      </c>
      <c r="V37" s="40">
        <v>32</v>
      </c>
      <c r="W37" s="85">
        <f>U37/V37</f>
        <v>1.1977351916376306</v>
      </c>
      <c r="X37" s="89">
        <v>1.4250000000000001E-2</v>
      </c>
      <c r="Y37" s="3"/>
      <c r="Z37" s="13">
        <v>137</v>
      </c>
      <c r="AA37" s="39">
        <v>47.735191637630699</v>
      </c>
      <c r="AB37" s="43">
        <v>38</v>
      </c>
      <c r="AC37" s="46">
        <v>1.25618925362186</v>
      </c>
      <c r="AD37" s="42">
        <v>0.01</v>
      </c>
      <c r="AE37" s="3"/>
      <c r="AF37" s="45">
        <v>539</v>
      </c>
      <c r="AG37" s="16">
        <v>187.80487804878001</v>
      </c>
      <c r="AH37" s="43">
        <v>140</v>
      </c>
      <c r="AI37" s="46">
        <v>1.34146341463414</v>
      </c>
      <c r="AJ37" s="15">
        <v>0.01</v>
      </c>
      <c r="AK37" s="37">
        <v>0.66153846153846152</v>
      </c>
      <c r="AL37" s="84">
        <f t="shared" si="0"/>
        <v>1.4999999999999999E-2</v>
      </c>
      <c r="AM37" s="3"/>
      <c r="AN37" s="39">
        <v>2024.2196899999999</v>
      </c>
      <c r="AO37" s="39">
        <v>705.30302787456401</v>
      </c>
      <c r="AP37" s="47">
        <v>943</v>
      </c>
      <c r="AQ37" s="41">
        <v>0.74793534239084203</v>
      </c>
      <c r="AR37" s="42"/>
      <c r="AS37" s="14"/>
      <c r="AT37" s="39">
        <v>1118.88041</v>
      </c>
      <c r="AU37" s="16">
        <v>389.85380139372802</v>
      </c>
      <c r="AV37" s="48">
        <v>630</v>
      </c>
      <c r="AW37" s="41">
        <v>0.61881555776782204</v>
      </c>
      <c r="AX37" s="15"/>
      <c r="AY37" s="3"/>
      <c r="AZ37" s="39">
        <v>140.30000000000001</v>
      </c>
      <c r="BA37" s="16">
        <v>48.885017421602797</v>
      </c>
      <c r="BB37" s="40">
        <v>70</v>
      </c>
      <c r="BC37" s="41">
        <v>0.69835739173718203</v>
      </c>
      <c r="BD37" s="15"/>
      <c r="BE37" s="14"/>
      <c r="BF37" s="13">
        <v>-128</v>
      </c>
      <c r="BG37" s="16">
        <v>-44.599303135888498</v>
      </c>
      <c r="BH37" s="40">
        <v>100</v>
      </c>
      <c r="BI37" s="15">
        <v>-0.45</v>
      </c>
      <c r="BJ37" s="14"/>
      <c r="BK37" s="49">
        <v>1.84563758389262E-2</v>
      </c>
      <c r="BL37" s="52">
        <v>1.41954764653943E-2</v>
      </c>
      <c r="BM37" s="51">
        <v>-0.230863275147728</v>
      </c>
      <c r="BN37" s="3"/>
      <c r="BO37" s="14"/>
    </row>
    <row r="38" spans="1:67" s="1" customFormat="1" ht="21.4" customHeight="1" x14ac:dyDescent="0.2">
      <c r="A38" s="32" t="s">
        <v>34</v>
      </c>
      <c r="B38" s="32" t="s">
        <v>56</v>
      </c>
      <c r="C38" s="137" t="s">
        <v>134</v>
      </c>
      <c r="D38" s="138">
        <v>3.02</v>
      </c>
      <c r="E38" s="139"/>
      <c r="F38" s="140">
        <f t="shared" si="1"/>
        <v>4.6629999999999998E-2</v>
      </c>
      <c r="G38" s="15">
        <f t="shared" si="2"/>
        <v>4.6629999999999998E-2</v>
      </c>
      <c r="H38" s="15">
        <f t="shared" si="3"/>
        <v>4.163E-2</v>
      </c>
      <c r="I38" s="34">
        <v>0</v>
      </c>
      <c r="J38" s="34">
        <v>2.5000000000000001E-3</v>
      </c>
      <c r="K38" s="35">
        <v>0</v>
      </c>
      <c r="L38" s="15">
        <v>3.9129999999999998E-2</v>
      </c>
      <c r="M38" s="14"/>
      <c r="N38" s="36">
        <v>3</v>
      </c>
      <c r="O38" s="3"/>
      <c r="P38" s="37">
        <v>0.68200000000000005</v>
      </c>
      <c r="Q38" s="38">
        <v>0.7</v>
      </c>
      <c r="R38" s="37"/>
      <c r="S38" s="3"/>
      <c r="T38" s="13">
        <v>65</v>
      </c>
      <c r="U38" s="39">
        <v>21.523178807947001</v>
      </c>
      <c r="V38" s="40">
        <v>32</v>
      </c>
      <c r="W38" s="41">
        <v>0.67259933774834402</v>
      </c>
      <c r="X38" s="42"/>
      <c r="Y38" s="3"/>
      <c r="Z38" s="13">
        <v>146</v>
      </c>
      <c r="AA38" s="39">
        <v>48.344370860927199</v>
      </c>
      <c r="AB38" s="43">
        <v>38</v>
      </c>
      <c r="AC38" s="46">
        <v>1.27222028581387</v>
      </c>
      <c r="AD38" s="42">
        <v>0.01</v>
      </c>
      <c r="AE38" s="3"/>
      <c r="AF38" s="45">
        <v>564</v>
      </c>
      <c r="AG38" s="16">
        <v>186.754966887417</v>
      </c>
      <c r="AH38" s="43">
        <v>140</v>
      </c>
      <c r="AI38" s="46">
        <v>1.33396404919584</v>
      </c>
      <c r="AJ38" s="15">
        <v>0.01</v>
      </c>
      <c r="AK38" s="37">
        <v>0.5679012345679012</v>
      </c>
      <c r="AL38" s="84">
        <f t="shared" ref="AL38:AL69" si="4">IF(AK38&gt;=50%,AJ38+0.5%,AJ38)</f>
        <v>1.4999999999999999E-2</v>
      </c>
      <c r="AM38" s="3"/>
      <c r="AN38" s="39">
        <v>2447.0091400000001</v>
      </c>
      <c r="AO38" s="39">
        <v>810.26792715231795</v>
      </c>
      <c r="AP38" s="47">
        <v>924.255</v>
      </c>
      <c r="AQ38" s="37">
        <v>0.87667140253752196</v>
      </c>
      <c r="AR38" s="42"/>
      <c r="AS38" s="14"/>
      <c r="AT38" s="39">
        <v>1442.25747</v>
      </c>
      <c r="AU38" s="16">
        <v>477.56869867549699</v>
      </c>
      <c r="AV38" s="48">
        <v>630</v>
      </c>
      <c r="AW38" s="41">
        <v>0.75804555345316904</v>
      </c>
      <c r="AX38" s="15"/>
      <c r="AY38" s="3"/>
      <c r="AZ38" s="39">
        <v>255.2</v>
      </c>
      <c r="BA38" s="16">
        <v>84.503311258278103</v>
      </c>
      <c r="BB38" s="40">
        <v>70</v>
      </c>
      <c r="BC38" s="44">
        <v>1.2071901608325399</v>
      </c>
      <c r="BD38" s="15">
        <v>1.9130000000000001E-2</v>
      </c>
      <c r="BE38" s="14"/>
      <c r="BF38" s="13">
        <v>-168</v>
      </c>
      <c r="BG38" s="16">
        <v>-55.6291390728477</v>
      </c>
      <c r="BH38" s="40">
        <v>100</v>
      </c>
      <c r="BI38" s="15">
        <v>-0.56000000000000005</v>
      </c>
      <c r="BJ38" s="14"/>
      <c r="BK38" s="49">
        <v>1.56936597614564E-2</v>
      </c>
      <c r="BL38" s="52">
        <v>1.6927223719676501E-2</v>
      </c>
      <c r="BM38" s="50">
        <v>7.8602695417784696E-2</v>
      </c>
      <c r="BN38" s="3"/>
      <c r="BO38" s="14"/>
    </row>
    <row r="39" spans="1:67" s="1" customFormat="1" ht="21.4" customHeight="1" x14ac:dyDescent="0.2">
      <c r="A39" s="32" t="s">
        <v>34</v>
      </c>
      <c r="B39" s="32" t="s">
        <v>56</v>
      </c>
      <c r="C39" s="137" t="s">
        <v>135</v>
      </c>
      <c r="D39" s="138">
        <v>3.74</v>
      </c>
      <c r="E39" s="139"/>
      <c r="F39" s="140">
        <f t="shared" si="1"/>
        <v>6.4000000000000001E-2</v>
      </c>
      <c r="G39" s="15">
        <f t="shared" si="2"/>
        <v>6.4000000000000001E-2</v>
      </c>
      <c r="H39" s="15">
        <f t="shared" si="3"/>
        <v>6.4000000000000001E-2</v>
      </c>
      <c r="I39" s="34"/>
      <c r="J39" s="34">
        <v>2.5000000000000001E-3</v>
      </c>
      <c r="K39" s="35">
        <v>0</v>
      </c>
      <c r="L39" s="15">
        <v>6.1499999999999999E-2</v>
      </c>
      <c r="M39" s="14"/>
      <c r="N39" s="36">
        <v>5</v>
      </c>
      <c r="O39" s="3"/>
      <c r="P39" s="53">
        <v>0.58599999999999997</v>
      </c>
      <c r="Q39" s="38">
        <v>0.7</v>
      </c>
      <c r="R39" s="37"/>
      <c r="S39" s="3"/>
      <c r="T39" s="13">
        <v>100</v>
      </c>
      <c r="U39" s="39">
        <v>26.737967914438499</v>
      </c>
      <c r="V39" s="40">
        <v>32</v>
      </c>
      <c r="W39" s="37">
        <v>0.835561497326203</v>
      </c>
      <c r="X39" s="42"/>
      <c r="Y39" s="3"/>
      <c r="Z39" s="13">
        <v>220</v>
      </c>
      <c r="AA39" s="39">
        <v>58.823529411764703</v>
      </c>
      <c r="AB39" s="43">
        <v>38</v>
      </c>
      <c r="AC39" s="46">
        <v>1.54798761609907</v>
      </c>
      <c r="AD39" s="42">
        <v>0.01</v>
      </c>
      <c r="AE39" s="3"/>
      <c r="AF39" s="45">
        <v>742</v>
      </c>
      <c r="AG39" s="16">
        <v>198.39572192513401</v>
      </c>
      <c r="AH39" s="43">
        <v>140</v>
      </c>
      <c r="AI39" s="46">
        <v>1.4171122994652401</v>
      </c>
      <c r="AJ39" s="15">
        <v>0.01</v>
      </c>
      <c r="AK39" s="37">
        <v>0.41818181818181815</v>
      </c>
      <c r="AL39" s="84">
        <f t="shared" si="4"/>
        <v>0.01</v>
      </c>
      <c r="AM39" s="3"/>
      <c r="AN39" s="39">
        <v>5309.1958199999999</v>
      </c>
      <c r="AO39" s="39">
        <v>1419.57107486631</v>
      </c>
      <c r="AP39" s="47">
        <v>943</v>
      </c>
      <c r="AQ39" s="46">
        <v>1.5053775979494299</v>
      </c>
      <c r="AR39" s="42">
        <v>0.01</v>
      </c>
      <c r="AS39" s="14"/>
      <c r="AT39" s="39">
        <v>3140.7148200000001</v>
      </c>
      <c r="AU39" s="16">
        <v>839.76332085561501</v>
      </c>
      <c r="AV39" s="48">
        <v>630</v>
      </c>
      <c r="AW39" s="46">
        <v>1.3329576521517701</v>
      </c>
      <c r="AX39" s="15">
        <v>1.4999999999999999E-2</v>
      </c>
      <c r="AY39" s="3"/>
      <c r="AZ39" s="39">
        <v>299.39999999999998</v>
      </c>
      <c r="BA39" s="16">
        <v>80.053475935828899</v>
      </c>
      <c r="BB39" s="40">
        <v>70</v>
      </c>
      <c r="BC39" s="44">
        <v>1.1436210847975601</v>
      </c>
      <c r="BD39" s="15">
        <v>1.6500000000000001E-2</v>
      </c>
      <c r="BE39" s="14"/>
      <c r="BF39" s="13">
        <v>-142</v>
      </c>
      <c r="BG39" s="16">
        <v>-37.967914438502703</v>
      </c>
      <c r="BH39" s="40">
        <v>100</v>
      </c>
      <c r="BI39" s="15">
        <v>-0.38</v>
      </c>
      <c r="BJ39" s="14"/>
      <c r="BK39" s="49">
        <v>1.24716553287982E-2</v>
      </c>
      <c r="BL39" s="52">
        <v>1.4302244850729E-2</v>
      </c>
      <c r="BM39" s="54">
        <v>0.146779996212997</v>
      </c>
      <c r="BN39" s="3"/>
      <c r="BO39" s="14"/>
    </row>
    <row r="40" spans="1:67" s="1" customFormat="1" ht="21.4" customHeight="1" x14ac:dyDescent="0.2">
      <c r="A40" s="32" t="s">
        <v>34</v>
      </c>
      <c r="B40" s="32" t="s">
        <v>56</v>
      </c>
      <c r="C40" s="137" t="s">
        <v>136</v>
      </c>
      <c r="D40" s="138">
        <v>2.44</v>
      </c>
      <c r="E40" s="139"/>
      <c r="F40" s="140">
        <f t="shared" si="1"/>
        <v>4.0250000000000001E-2</v>
      </c>
      <c r="G40" s="15">
        <f t="shared" si="2"/>
        <v>4.0250000000000001E-2</v>
      </c>
      <c r="H40" s="15">
        <f t="shared" si="3"/>
        <v>3.5250000000000004E-2</v>
      </c>
      <c r="I40" s="34">
        <v>2.5000000000000001E-3</v>
      </c>
      <c r="J40" s="34">
        <v>2.5000000000000001E-3</v>
      </c>
      <c r="K40" s="35">
        <v>0</v>
      </c>
      <c r="L40" s="15">
        <v>3.0249999999999999E-2</v>
      </c>
      <c r="M40" s="14"/>
      <c r="N40" s="36">
        <v>4</v>
      </c>
      <c r="O40" s="3"/>
      <c r="P40" s="44">
        <v>0.70899999999999996</v>
      </c>
      <c r="Q40" s="38">
        <v>0.7</v>
      </c>
      <c r="R40" s="37">
        <v>7.5000000000000002E-4</v>
      </c>
      <c r="S40" s="3"/>
      <c r="T40" s="13">
        <v>41</v>
      </c>
      <c r="U40" s="39">
        <v>16.8032786885246</v>
      </c>
      <c r="V40" s="40">
        <v>32</v>
      </c>
      <c r="W40" s="41">
        <v>0.52510245901639296</v>
      </c>
      <c r="X40" s="42"/>
      <c r="Y40" s="3"/>
      <c r="Z40" s="13">
        <v>110</v>
      </c>
      <c r="AA40" s="39">
        <v>45.081967213114801</v>
      </c>
      <c r="AB40" s="43">
        <v>38</v>
      </c>
      <c r="AC40" s="44">
        <v>1.1863675582398601</v>
      </c>
      <c r="AD40" s="42">
        <v>9.4999999999999998E-3</v>
      </c>
      <c r="AE40" s="3"/>
      <c r="AF40" s="45">
        <v>481</v>
      </c>
      <c r="AG40" s="16">
        <v>197.13114754098399</v>
      </c>
      <c r="AH40" s="43">
        <v>140</v>
      </c>
      <c r="AI40" s="46">
        <v>1.4080796252927399</v>
      </c>
      <c r="AJ40" s="15">
        <v>0.01</v>
      </c>
      <c r="AK40" s="37">
        <v>0.54411764705882348</v>
      </c>
      <c r="AL40" s="84">
        <f t="shared" si="4"/>
        <v>1.4999999999999999E-2</v>
      </c>
      <c r="AM40" s="3"/>
      <c r="AN40" s="39">
        <v>3409.0816599999998</v>
      </c>
      <c r="AO40" s="39">
        <v>1397.1646147541001</v>
      </c>
      <c r="AP40" s="47">
        <v>943</v>
      </c>
      <c r="AQ40" s="46">
        <v>1.4816167706830301</v>
      </c>
      <c r="AR40" s="42">
        <v>0.01</v>
      </c>
      <c r="AS40" s="14"/>
      <c r="AT40" s="39">
        <v>1376.42542</v>
      </c>
      <c r="AU40" s="16">
        <v>564.10877868852401</v>
      </c>
      <c r="AV40" s="48">
        <v>630</v>
      </c>
      <c r="AW40" s="37">
        <v>0.89541075982305496</v>
      </c>
      <c r="AX40" s="15"/>
      <c r="AY40" s="3"/>
      <c r="AZ40" s="39">
        <v>151.19999999999999</v>
      </c>
      <c r="BA40" s="16">
        <v>61.967213114754102</v>
      </c>
      <c r="BB40" s="40">
        <v>70</v>
      </c>
      <c r="BC40" s="37">
        <v>0.88524590163934402</v>
      </c>
      <c r="BD40" s="15"/>
      <c r="BE40" s="14"/>
      <c r="BF40" s="13">
        <v>-40</v>
      </c>
      <c r="BG40" s="16">
        <v>-16.393442622950801</v>
      </c>
      <c r="BH40" s="40">
        <v>100</v>
      </c>
      <c r="BI40" s="15">
        <v>-0.16</v>
      </c>
      <c r="BJ40" s="14"/>
      <c r="BK40" s="49">
        <v>1.50442477876106E-2</v>
      </c>
      <c r="BL40" s="52">
        <v>1.3237686732731801E-2</v>
      </c>
      <c r="BM40" s="51">
        <v>-0.120083176000768</v>
      </c>
      <c r="BN40" s="3"/>
      <c r="BO40" s="14"/>
    </row>
    <row r="41" spans="1:67" s="1" customFormat="1" ht="21.4" customHeight="1" x14ac:dyDescent="0.2">
      <c r="A41" s="32" t="s">
        <v>34</v>
      </c>
      <c r="B41" s="32" t="s">
        <v>56</v>
      </c>
      <c r="C41" s="137" t="s">
        <v>137</v>
      </c>
      <c r="D41" s="138">
        <v>6.19</v>
      </c>
      <c r="E41" s="139"/>
      <c r="F41" s="140">
        <f t="shared" si="1"/>
        <v>7.2750000000000009E-2</v>
      </c>
      <c r="G41" s="15">
        <f t="shared" si="2"/>
        <v>7.2750000000000009E-2</v>
      </c>
      <c r="H41" s="15">
        <f t="shared" si="3"/>
        <v>6.7750000000000005E-2</v>
      </c>
      <c r="I41" s="34"/>
      <c r="J41" s="34">
        <v>2.5000000000000001E-3</v>
      </c>
      <c r="K41" s="35">
        <v>0</v>
      </c>
      <c r="L41" s="15">
        <v>6.5250000000000002E-2</v>
      </c>
      <c r="M41" s="14"/>
      <c r="N41" s="36">
        <v>5</v>
      </c>
      <c r="O41" s="3"/>
      <c r="P41" s="37">
        <v>0.61</v>
      </c>
      <c r="Q41" s="38">
        <v>0.7</v>
      </c>
      <c r="R41" s="37"/>
      <c r="S41" s="3"/>
      <c r="T41" s="13">
        <v>151</v>
      </c>
      <c r="U41" s="39">
        <v>24.394184168012899</v>
      </c>
      <c r="V41" s="40">
        <v>32</v>
      </c>
      <c r="W41" s="41">
        <v>0.76231825525040398</v>
      </c>
      <c r="X41" s="42"/>
      <c r="Y41" s="3"/>
      <c r="Z41" s="13">
        <v>291</v>
      </c>
      <c r="AA41" s="39">
        <v>47.011308562197101</v>
      </c>
      <c r="AB41" s="43">
        <v>38</v>
      </c>
      <c r="AC41" s="46">
        <v>1.2371396990051899</v>
      </c>
      <c r="AD41" s="42">
        <v>0.01</v>
      </c>
      <c r="AE41" s="3"/>
      <c r="AF41" s="45">
        <v>1186</v>
      </c>
      <c r="AG41" s="16">
        <v>191.599353796446</v>
      </c>
      <c r="AH41" s="43">
        <v>140</v>
      </c>
      <c r="AI41" s="46">
        <v>1.3685668128317601</v>
      </c>
      <c r="AJ41" s="15">
        <v>0.01</v>
      </c>
      <c r="AK41" s="37">
        <v>0.50485436893203883</v>
      </c>
      <c r="AL41" s="84">
        <f t="shared" si="4"/>
        <v>1.4999999999999999E-2</v>
      </c>
      <c r="AM41" s="3"/>
      <c r="AN41" s="39">
        <v>9488.2189600000002</v>
      </c>
      <c r="AO41" s="39">
        <v>1532.8302035541201</v>
      </c>
      <c r="AP41" s="47">
        <v>943</v>
      </c>
      <c r="AQ41" s="46">
        <v>1.6254827185091401</v>
      </c>
      <c r="AR41" s="42">
        <v>0.01</v>
      </c>
      <c r="AS41" s="14"/>
      <c r="AT41" s="39">
        <v>4401.7713999999996</v>
      </c>
      <c r="AU41" s="16">
        <v>711.11008077544398</v>
      </c>
      <c r="AV41" s="48">
        <v>630</v>
      </c>
      <c r="AW41" s="44">
        <v>1.12874615996102</v>
      </c>
      <c r="AX41" s="15">
        <v>9.75E-3</v>
      </c>
      <c r="AY41" s="3"/>
      <c r="AZ41" s="39">
        <v>596.70000000000005</v>
      </c>
      <c r="BA41" s="16">
        <v>96.397415185783501</v>
      </c>
      <c r="BB41" s="40">
        <v>70</v>
      </c>
      <c r="BC41" s="44">
        <v>1.3771059312254801</v>
      </c>
      <c r="BD41" s="15">
        <v>2.5499999999999998E-2</v>
      </c>
      <c r="BE41" s="14"/>
      <c r="BF41" s="13">
        <v>-194</v>
      </c>
      <c r="BG41" s="16">
        <v>-31.340872374798099</v>
      </c>
      <c r="BH41" s="40">
        <v>100</v>
      </c>
      <c r="BI41" s="15">
        <v>-0.31</v>
      </c>
      <c r="BJ41" s="14"/>
      <c r="BK41" s="49">
        <v>6.50829808005207E-3</v>
      </c>
      <c r="BL41" s="52">
        <v>1.0867784391895599E-2</v>
      </c>
      <c r="BM41" s="54">
        <v>0.66983507181475899</v>
      </c>
      <c r="BN41" s="3"/>
      <c r="BO41" s="14"/>
    </row>
    <row r="42" spans="1:67" s="1" customFormat="1" ht="21.4" customHeight="1" x14ac:dyDescent="0.2">
      <c r="A42" s="32" t="s">
        <v>34</v>
      </c>
      <c r="B42" s="32" t="s">
        <v>56</v>
      </c>
      <c r="C42" s="137" t="s">
        <v>138</v>
      </c>
      <c r="D42" s="138">
        <v>2.68</v>
      </c>
      <c r="E42" s="139"/>
      <c r="F42" s="140">
        <f t="shared" si="1"/>
        <v>5.2749999999999998E-2</v>
      </c>
      <c r="G42" s="15">
        <f t="shared" si="2"/>
        <v>5.2749999999999998E-2</v>
      </c>
      <c r="H42" s="15">
        <f t="shared" si="3"/>
        <v>4.7750000000000008E-2</v>
      </c>
      <c r="I42" s="34">
        <v>2.5000000000000001E-3</v>
      </c>
      <c r="J42" s="34">
        <v>2.5000000000000001E-3</v>
      </c>
      <c r="K42" s="35">
        <v>0</v>
      </c>
      <c r="L42" s="15">
        <v>4.2750000000000003E-2</v>
      </c>
      <c r="M42" s="14"/>
      <c r="N42" s="36">
        <v>4</v>
      </c>
      <c r="O42" s="3"/>
      <c r="P42" s="53">
        <v>0.57699999999999996</v>
      </c>
      <c r="Q42" s="38">
        <v>0.7</v>
      </c>
      <c r="R42" s="37"/>
      <c r="S42" s="3"/>
      <c r="T42" s="13">
        <v>85</v>
      </c>
      <c r="U42" s="39">
        <v>31.716417910447799</v>
      </c>
      <c r="V42" s="40">
        <v>32</v>
      </c>
      <c r="W42" s="37">
        <v>0.99113805970149205</v>
      </c>
      <c r="X42" s="42"/>
      <c r="Y42" s="3"/>
      <c r="Z42" s="13">
        <v>139</v>
      </c>
      <c r="AA42" s="39">
        <v>51.865671641791003</v>
      </c>
      <c r="AB42" s="43">
        <v>38</v>
      </c>
      <c r="AC42" s="46">
        <v>1.36488609583661</v>
      </c>
      <c r="AD42" s="42">
        <v>0.01</v>
      </c>
      <c r="AE42" s="3"/>
      <c r="AF42" s="45">
        <v>570</v>
      </c>
      <c r="AG42" s="16">
        <v>212.686567164179</v>
      </c>
      <c r="AH42" s="43">
        <v>140</v>
      </c>
      <c r="AI42" s="46">
        <v>1.5191897654584201</v>
      </c>
      <c r="AJ42" s="15">
        <v>0.01</v>
      </c>
      <c r="AK42" s="37">
        <v>0.52702702702702697</v>
      </c>
      <c r="AL42" s="84">
        <f t="shared" si="4"/>
        <v>1.4999999999999999E-2</v>
      </c>
      <c r="AM42" s="3"/>
      <c r="AN42" s="39">
        <v>3301.41239</v>
      </c>
      <c r="AO42" s="39">
        <v>1231.8702947761201</v>
      </c>
      <c r="AP42" s="47">
        <v>943</v>
      </c>
      <c r="AQ42" s="46">
        <v>1.3063311715547401</v>
      </c>
      <c r="AR42" s="42">
        <v>0.01</v>
      </c>
      <c r="AS42" s="14"/>
      <c r="AT42" s="39">
        <v>1975.4732200000001</v>
      </c>
      <c r="AU42" s="16">
        <v>737.11687313432799</v>
      </c>
      <c r="AV42" s="48">
        <v>630</v>
      </c>
      <c r="AW42" s="44">
        <v>1.1700267827529001</v>
      </c>
      <c r="AX42" s="15">
        <v>1.2749999999999999E-2</v>
      </c>
      <c r="AY42" s="3"/>
      <c r="AZ42" s="39">
        <v>121.4</v>
      </c>
      <c r="BA42" s="16">
        <v>45.298507462686601</v>
      </c>
      <c r="BB42" s="40">
        <v>70</v>
      </c>
      <c r="BC42" s="41">
        <v>0.64712153518123605</v>
      </c>
      <c r="BD42" s="15"/>
      <c r="BE42" s="14"/>
      <c r="BF42" s="13">
        <v>-87</v>
      </c>
      <c r="BG42" s="16">
        <v>-32.462686567164198</v>
      </c>
      <c r="BH42" s="40">
        <v>100</v>
      </c>
      <c r="BI42" s="15">
        <v>-0.32</v>
      </c>
      <c r="BJ42" s="14"/>
      <c r="BK42" s="49">
        <v>2.0509977827050999E-2</v>
      </c>
      <c r="BL42" s="52">
        <v>1.61855818644638E-2</v>
      </c>
      <c r="BM42" s="51">
        <v>-0.21084352206776499</v>
      </c>
      <c r="BN42" s="3"/>
      <c r="BO42" s="14"/>
    </row>
    <row r="43" spans="1:67" s="1" customFormat="1" ht="21.4" customHeight="1" x14ac:dyDescent="0.2">
      <c r="A43" s="32" t="s">
        <v>34</v>
      </c>
      <c r="B43" s="32" t="s">
        <v>56</v>
      </c>
      <c r="C43" s="137" t="s">
        <v>139</v>
      </c>
      <c r="D43" s="138">
        <v>2.27</v>
      </c>
      <c r="E43" s="139"/>
      <c r="F43" s="140">
        <f t="shared" si="1"/>
        <v>7.1629999999999999E-2</v>
      </c>
      <c r="G43" s="15">
        <f t="shared" si="2"/>
        <v>7.1629999999999999E-2</v>
      </c>
      <c r="H43" s="15">
        <f t="shared" si="3"/>
        <v>6.6629999999999995E-2</v>
      </c>
      <c r="I43" s="34">
        <v>2.5000000000000001E-3</v>
      </c>
      <c r="J43" s="34">
        <v>2.5000000000000001E-3</v>
      </c>
      <c r="K43" s="35">
        <v>0</v>
      </c>
      <c r="L43" s="15">
        <v>6.1629999999999997E-2</v>
      </c>
      <c r="M43" s="14"/>
      <c r="N43" s="36">
        <v>5</v>
      </c>
      <c r="O43" s="3"/>
      <c r="P43" s="44">
        <v>0.79200000000000004</v>
      </c>
      <c r="Q43" s="38">
        <v>0.7</v>
      </c>
      <c r="R43" s="37">
        <v>9.75E-3</v>
      </c>
      <c r="S43" s="3"/>
      <c r="T43" s="13">
        <v>61</v>
      </c>
      <c r="U43" s="39">
        <v>26.872246696035202</v>
      </c>
      <c r="V43" s="40">
        <v>32</v>
      </c>
      <c r="W43" s="37">
        <v>0.83975770925110105</v>
      </c>
      <c r="X43" s="42"/>
      <c r="Y43" s="3"/>
      <c r="Z43" s="13">
        <v>106</v>
      </c>
      <c r="AA43" s="39">
        <v>46.696035242290698</v>
      </c>
      <c r="AB43" s="43">
        <v>38</v>
      </c>
      <c r="AC43" s="46">
        <v>1.22884303269186</v>
      </c>
      <c r="AD43" s="42">
        <v>0.01</v>
      </c>
      <c r="AE43" s="3"/>
      <c r="AF43" s="45">
        <v>398</v>
      </c>
      <c r="AG43" s="16">
        <v>175.33039647577101</v>
      </c>
      <c r="AH43" s="43">
        <v>140</v>
      </c>
      <c r="AI43" s="46">
        <v>1.2523599748269401</v>
      </c>
      <c r="AJ43" s="15">
        <v>0.01</v>
      </c>
      <c r="AK43" s="37">
        <v>0.7142857142857143</v>
      </c>
      <c r="AL43" s="84">
        <f t="shared" si="4"/>
        <v>1.4999999999999999E-2</v>
      </c>
      <c r="AM43" s="3"/>
      <c r="AN43" s="39">
        <v>1769.01728</v>
      </c>
      <c r="AO43" s="39">
        <v>779.30276651982399</v>
      </c>
      <c r="AP43" s="47">
        <v>827.91300000000001</v>
      </c>
      <c r="AQ43" s="37">
        <v>0.94128581930688804</v>
      </c>
      <c r="AR43" s="42"/>
      <c r="AS43" s="14"/>
      <c r="AT43" s="39">
        <v>1715.77287</v>
      </c>
      <c r="AU43" s="16">
        <v>755.847079295154</v>
      </c>
      <c r="AV43" s="48">
        <v>630</v>
      </c>
      <c r="AW43" s="46">
        <v>1.19975726872247</v>
      </c>
      <c r="AX43" s="15">
        <v>1.4999999999999999E-2</v>
      </c>
      <c r="AY43" s="3"/>
      <c r="AZ43" s="39">
        <v>182.1</v>
      </c>
      <c r="BA43" s="16">
        <v>80.220264317180593</v>
      </c>
      <c r="BB43" s="40">
        <v>70</v>
      </c>
      <c r="BC43" s="44">
        <v>1.1460037759597199</v>
      </c>
      <c r="BD43" s="15">
        <v>1.6879999999999999E-2</v>
      </c>
      <c r="BE43" s="14"/>
      <c r="BF43" s="13">
        <v>-58</v>
      </c>
      <c r="BG43" s="16">
        <v>-25.550660792951501</v>
      </c>
      <c r="BH43" s="40">
        <v>100</v>
      </c>
      <c r="BI43" s="15">
        <v>-0.26</v>
      </c>
      <c r="BJ43" s="14"/>
      <c r="BK43" s="49">
        <v>1.8365472910927501E-2</v>
      </c>
      <c r="BL43" s="52">
        <v>1.43455334987593E-2</v>
      </c>
      <c r="BM43" s="51">
        <v>-0.218885700992558</v>
      </c>
      <c r="BN43" s="3"/>
      <c r="BO43" s="14"/>
    </row>
    <row r="44" spans="1:67" s="1" customFormat="1" ht="21.4" customHeight="1" x14ac:dyDescent="0.2">
      <c r="A44" s="32" t="s">
        <v>34</v>
      </c>
      <c r="B44" s="32" t="s">
        <v>56</v>
      </c>
      <c r="C44" s="137" t="s">
        <v>140</v>
      </c>
      <c r="D44" s="138">
        <v>3.77</v>
      </c>
      <c r="E44" s="139"/>
      <c r="F44" s="140">
        <f t="shared" si="1"/>
        <v>3.0249999999999999E-2</v>
      </c>
      <c r="G44" s="15">
        <f t="shared" si="2"/>
        <v>3.0249999999999999E-2</v>
      </c>
      <c r="H44" s="15">
        <f t="shared" si="3"/>
        <v>3.0249999999999999E-2</v>
      </c>
      <c r="I44" s="34"/>
      <c r="J44" s="34">
        <v>2.5000000000000001E-3</v>
      </c>
      <c r="K44" s="35">
        <v>0</v>
      </c>
      <c r="L44" s="15">
        <v>2.775E-2</v>
      </c>
      <c r="M44" s="14"/>
      <c r="N44" s="36">
        <v>4</v>
      </c>
      <c r="O44" s="3"/>
      <c r="P44" s="53">
        <v>0.58499999999999996</v>
      </c>
      <c r="Q44" s="38">
        <v>0.7</v>
      </c>
      <c r="R44" s="37"/>
      <c r="S44" s="3"/>
      <c r="T44" s="13">
        <v>65</v>
      </c>
      <c r="U44" s="39">
        <v>17.241379310344801</v>
      </c>
      <c r="V44" s="40">
        <v>32</v>
      </c>
      <c r="W44" s="41">
        <v>0.53879310344827602</v>
      </c>
      <c r="X44" s="42"/>
      <c r="Y44" s="3"/>
      <c r="Z44" s="13">
        <v>159</v>
      </c>
      <c r="AA44" s="39">
        <v>42.175066312997302</v>
      </c>
      <c r="AB44" s="43">
        <v>38</v>
      </c>
      <c r="AC44" s="44">
        <v>1.10987016613151</v>
      </c>
      <c r="AD44" s="42">
        <v>5.4999999999999997E-3</v>
      </c>
      <c r="AE44" s="3"/>
      <c r="AF44" s="45">
        <v>671</v>
      </c>
      <c r="AG44" s="16">
        <v>177.984084880637</v>
      </c>
      <c r="AH44" s="43">
        <v>140</v>
      </c>
      <c r="AI44" s="46">
        <v>1.2713148920045501</v>
      </c>
      <c r="AJ44" s="15">
        <v>0.01</v>
      </c>
      <c r="AK44" s="37">
        <v>0.32</v>
      </c>
      <c r="AL44" s="84">
        <f t="shared" si="4"/>
        <v>0.01</v>
      </c>
      <c r="AM44" s="3"/>
      <c r="AN44" s="39">
        <v>3833.7584400000001</v>
      </c>
      <c r="AO44" s="39">
        <v>1016.9120530504</v>
      </c>
      <c r="AP44" s="47">
        <v>943</v>
      </c>
      <c r="AQ44" s="44">
        <v>1.07837969570562</v>
      </c>
      <c r="AR44" s="42">
        <v>4.0000000000000001E-3</v>
      </c>
      <c r="AS44" s="14"/>
      <c r="AT44" s="39">
        <v>2637.6459399999999</v>
      </c>
      <c r="AU44" s="16">
        <v>699.64083289124699</v>
      </c>
      <c r="AV44" s="48">
        <v>630</v>
      </c>
      <c r="AW44" s="44">
        <v>1.1105410045892801</v>
      </c>
      <c r="AX44" s="15">
        <v>8.2500000000000004E-3</v>
      </c>
      <c r="AY44" s="3"/>
      <c r="AZ44" s="39">
        <v>177.9</v>
      </c>
      <c r="BA44" s="16">
        <v>47.188328912466801</v>
      </c>
      <c r="BB44" s="40">
        <v>70</v>
      </c>
      <c r="BC44" s="41">
        <v>0.67411898446381202</v>
      </c>
      <c r="BD44" s="15"/>
      <c r="BE44" s="14"/>
      <c r="BF44" s="13">
        <v>-119</v>
      </c>
      <c r="BG44" s="16">
        <v>-31.564986737400499</v>
      </c>
      <c r="BH44" s="40">
        <v>100</v>
      </c>
      <c r="BI44" s="15">
        <v>-0.32</v>
      </c>
      <c r="BJ44" s="14"/>
      <c r="BK44" s="49">
        <v>1.13827993254637E-2</v>
      </c>
      <c r="BL44" s="52">
        <v>1.2791599126083599E-2</v>
      </c>
      <c r="BM44" s="54">
        <v>0.123765671372978</v>
      </c>
      <c r="BN44" s="3"/>
      <c r="BO44" s="14"/>
    </row>
    <row r="45" spans="1:67" s="1" customFormat="1" ht="21.4" customHeight="1" x14ac:dyDescent="0.2">
      <c r="A45" s="32" t="s">
        <v>34</v>
      </c>
      <c r="B45" s="32" t="s">
        <v>56</v>
      </c>
      <c r="C45" s="137" t="s">
        <v>141</v>
      </c>
      <c r="D45" s="138">
        <v>2.7</v>
      </c>
      <c r="E45" s="139"/>
      <c r="F45" s="140">
        <f t="shared" si="1"/>
        <v>4.6749999999999993E-2</v>
      </c>
      <c r="G45" s="15">
        <f t="shared" si="2"/>
        <v>4.6749999999999993E-2</v>
      </c>
      <c r="H45" s="15">
        <f t="shared" si="3"/>
        <v>4.1749999999999995E-2</v>
      </c>
      <c r="I45" s="34">
        <v>-2.5000000000000001E-3</v>
      </c>
      <c r="J45" s="34">
        <v>0</v>
      </c>
      <c r="K45" s="35">
        <v>0</v>
      </c>
      <c r="L45" s="15">
        <v>4.4249999999999998E-2</v>
      </c>
      <c r="M45" s="14"/>
      <c r="N45" s="36">
        <v>4</v>
      </c>
      <c r="O45" s="3"/>
      <c r="P45" s="37">
        <v>0.66500000000000004</v>
      </c>
      <c r="Q45" s="38">
        <v>0.7</v>
      </c>
      <c r="R45" s="37"/>
      <c r="S45" s="3"/>
      <c r="T45" s="13">
        <v>103</v>
      </c>
      <c r="U45" s="39">
        <v>38.148148148148103</v>
      </c>
      <c r="V45" s="40">
        <v>32</v>
      </c>
      <c r="W45" s="44">
        <v>1.19212962962963</v>
      </c>
      <c r="X45" s="42">
        <v>1.4250000000000001E-2</v>
      </c>
      <c r="Y45" s="3"/>
      <c r="Z45" s="13">
        <v>133</v>
      </c>
      <c r="AA45" s="39">
        <v>49.259259259259302</v>
      </c>
      <c r="AB45" s="43">
        <v>38</v>
      </c>
      <c r="AC45" s="46">
        <v>1.2962962962963001</v>
      </c>
      <c r="AD45" s="42">
        <v>0.01</v>
      </c>
      <c r="AE45" s="3"/>
      <c r="AF45" s="45">
        <v>559</v>
      </c>
      <c r="AG45" s="16">
        <v>207.03703703703701</v>
      </c>
      <c r="AH45" s="43">
        <v>140</v>
      </c>
      <c r="AI45" s="46">
        <v>1.4788359788359799</v>
      </c>
      <c r="AJ45" s="15">
        <v>0.01</v>
      </c>
      <c r="AK45" s="37">
        <v>0.57971014492753625</v>
      </c>
      <c r="AL45" s="84">
        <f t="shared" si="4"/>
        <v>1.4999999999999999E-2</v>
      </c>
      <c r="AM45" s="3"/>
      <c r="AN45" s="39">
        <v>3006.1858299999999</v>
      </c>
      <c r="AO45" s="39">
        <v>1113.4021592592601</v>
      </c>
      <c r="AP45" s="47">
        <v>895.84299999999996</v>
      </c>
      <c r="AQ45" s="46">
        <v>1.2428541153519801</v>
      </c>
      <c r="AR45" s="42">
        <v>0.01</v>
      </c>
      <c r="AS45" s="14"/>
      <c r="AT45" s="39">
        <v>1541.98586</v>
      </c>
      <c r="AU45" s="16">
        <v>571.10587407407399</v>
      </c>
      <c r="AV45" s="48">
        <v>630</v>
      </c>
      <c r="AW45" s="37">
        <v>0.906517260435038</v>
      </c>
      <c r="AX45" s="15"/>
      <c r="AY45" s="3"/>
      <c r="AZ45" s="39">
        <v>166.9</v>
      </c>
      <c r="BA45" s="16">
        <v>61.814814814814802</v>
      </c>
      <c r="BB45" s="40">
        <v>70</v>
      </c>
      <c r="BC45" s="37">
        <v>0.883068783068783</v>
      </c>
      <c r="BD45" s="15"/>
      <c r="BE45" s="14"/>
      <c r="BF45" s="13">
        <v>-57</v>
      </c>
      <c r="BG45" s="16">
        <v>-21.1111111111111</v>
      </c>
      <c r="BH45" s="40">
        <v>100</v>
      </c>
      <c r="BI45" s="15">
        <v>-0.21</v>
      </c>
      <c r="BJ45" s="14"/>
      <c r="BK45" s="49">
        <v>1.71232876712329E-2</v>
      </c>
      <c r="BL45" s="49">
        <v>1.8965147069348001E-2</v>
      </c>
      <c r="BM45" s="54">
        <v>0.107564588849922</v>
      </c>
      <c r="BN45" s="3"/>
      <c r="BO45" s="14"/>
    </row>
    <row r="46" spans="1:67" s="1" customFormat="1" ht="21.4" customHeight="1" x14ac:dyDescent="0.2">
      <c r="A46" s="32" t="s">
        <v>34</v>
      </c>
      <c r="B46" s="32" t="s">
        <v>56</v>
      </c>
      <c r="C46" s="137" t="s">
        <v>142</v>
      </c>
      <c r="D46" s="138">
        <v>3.43</v>
      </c>
      <c r="E46" s="139"/>
      <c r="F46" s="140">
        <f t="shared" si="1"/>
        <v>4.3999999999999997E-2</v>
      </c>
      <c r="G46" s="15">
        <f t="shared" si="2"/>
        <v>4.3999999999999997E-2</v>
      </c>
      <c r="H46" s="15">
        <f t="shared" si="3"/>
        <v>3.9E-2</v>
      </c>
      <c r="I46" s="34"/>
      <c r="J46" s="34">
        <v>2.5000000000000001E-3</v>
      </c>
      <c r="K46" s="35">
        <v>0</v>
      </c>
      <c r="L46" s="15">
        <v>3.6499999999999998E-2</v>
      </c>
      <c r="M46" s="14"/>
      <c r="N46" s="36">
        <v>4</v>
      </c>
      <c r="O46" s="3"/>
      <c r="P46" s="37">
        <v>0.6</v>
      </c>
      <c r="Q46" s="38">
        <v>0.7</v>
      </c>
      <c r="R46" s="37"/>
      <c r="S46" s="3"/>
      <c r="T46" s="13">
        <v>59</v>
      </c>
      <c r="U46" s="39">
        <v>17.201166180758001</v>
      </c>
      <c r="V46" s="40">
        <v>32</v>
      </c>
      <c r="W46" s="41">
        <v>0.53753644314868798</v>
      </c>
      <c r="X46" s="42"/>
      <c r="Y46" s="3"/>
      <c r="Z46" s="13">
        <v>154</v>
      </c>
      <c r="AA46" s="39">
        <v>44.8979591836735</v>
      </c>
      <c r="AB46" s="43">
        <v>38</v>
      </c>
      <c r="AC46" s="44">
        <v>1.1815252416756199</v>
      </c>
      <c r="AD46" s="42">
        <v>8.9999999999999993E-3</v>
      </c>
      <c r="AE46" s="3"/>
      <c r="AF46" s="45">
        <v>822</v>
      </c>
      <c r="AG46" s="16">
        <v>239.65014577259501</v>
      </c>
      <c r="AH46" s="43">
        <v>140</v>
      </c>
      <c r="AI46" s="46">
        <v>1.71178675551854</v>
      </c>
      <c r="AJ46" s="15">
        <v>0.01</v>
      </c>
      <c r="AK46" s="37">
        <v>0.58139534883720934</v>
      </c>
      <c r="AL46" s="84">
        <f t="shared" si="4"/>
        <v>1.4999999999999999E-2</v>
      </c>
      <c r="AM46" s="3"/>
      <c r="AN46" s="39">
        <v>5200.8931000000002</v>
      </c>
      <c r="AO46" s="39">
        <v>1516.29536443149</v>
      </c>
      <c r="AP46" s="47">
        <v>943</v>
      </c>
      <c r="AQ46" s="46">
        <v>1.6079484246357301</v>
      </c>
      <c r="AR46" s="42">
        <v>0.01</v>
      </c>
      <c r="AS46" s="14"/>
      <c r="AT46" s="39">
        <v>2377.3897700000002</v>
      </c>
      <c r="AU46" s="16">
        <v>693.116551020408</v>
      </c>
      <c r="AV46" s="48">
        <v>630</v>
      </c>
      <c r="AW46" s="44">
        <v>1.1001850016196999</v>
      </c>
      <c r="AX46" s="15">
        <v>7.4999999999999997E-3</v>
      </c>
      <c r="AY46" s="3"/>
      <c r="AZ46" s="39">
        <v>196.5</v>
      </c>
      <c r="BA46" s="16">
        <v>57.288629737609298</v>
      </c>
      <c r="BB46" s="40">
        <v>70</v>
      </c>
      <c r="BC46" s="37">
        <v>0.81840899625156205</v>
      </c>
      <c r="BD46" s="15"/>
      <c r="BE46" s="14"/>
      <c r="BF46" s="13">
        <v>-35</v>
      </c>
      <c r="BG46" s="16">
        <v>-10.2040816326531</v>
      </c>
      <c r="BH46" s="40">
        <v>100</v>
      </c>
      <c r="BI46" s="15">
        <v>-0.1</v>
      </c>
      <c r="BJ46" s="14"/>
      <c r="BK46" s="49">
        <v>3.0503304524656799E-3</v>
      </c>
      <c r="BL46" s="52">
        <v>5.4376196276318097E-3</v>
      </c>
      <c r="BM46" s="54">
        <v>0.78263296792529502</v>
      </c>
      <c r="BN46" s="3"/>
      <c r="BO46" s="14"/>
    </row>
    <row r="47" spans="1:67" s="1" customFormat="1" ht="21.4" customHeight="1" x14ac:dyDescent="0.2">
      <c r="A47" s="32" t="s">
        <v>34</v>
      </c>
      <c r="B47" s="32" t="s">
        <v>56</v>
      </c>
      <c r="C47" s="137" t="s">
        <v>143</v>
      </c>
      <c r="D47" s="138">
        <v>1.51</v>
      </c>
      <c r="E47" s="139"/>
      <c r="F47" s="140">
        <f t="shared" si="1"/>
        <v>3.1249999999999993E-2</v>
      </c>
      <c r="G47" s="15">
        <f t="shared" si="2"/>
        <v>3.1249999999999993E-2</v>
      </c>
      <c r="H47" s="15">
        <f t="shared" si="3"/>
        <v>2.6249999999999999E-2</v>
      </c>
      <c r="I47" s="34">
        <v>2.5000000000000001E-3</v>
      </c>
      <c r="J47" s="34">
        <v>2.5000000000000001E-3</v>
      </c>
      <c r="K47" s="35">
        <v>0</v>
      </c>
      <c r="L47" s="15">
        <v>2.1250000000000002E-2</v>
      </c>
      <c r="M47" s="14"/>
      <c r="N47" s="36">
        <v>4</v>
      </c>
      <c r="O47" s="3"/>
      <c r="P47" s="44">
        <v>0.70299999999999996</v>
      </c>
      <c r="Q47" s="38">
        <v>0.7</v>
      </c>
      <c r="R47" s="37">
        <v>7.5000000000000002E-4</v>
      </c>
      <c r="S47" s="3"/>
      <c r="T47" s="13">
        <v>41</v>
      </c>
      <c r="U47" s="39">
        <v>27.152317880794701</v>
      </c>
      <c r="V47" s="40">
        <v>32</v>
      </c>
      <c r="W47" s="37">
        <v>0.84850993377483397</v>
      </c>
      <c r="X47" s="42"/>
      <c r="Y47" s="3"/>
      <c r="Z47" s="13">
        <v>66</v>
      </c>
      <c r="AA47" s="39">
        <v>43.708609271523201</v>
      </c>
      <c r="AB47" s="43">
        <v>38</v>
      </c>
      <c r="AC47" s="44">
        <v>1.1502265597769299</v>
      </c>
      <c r="AD47" s="42">
        <v>7.4999999999999997E-3</v>
      </c>
      <c r="AE47" s="3"/>
      <c r="AF47" s="45">
        <v>308</v>
      </c>
      <c r="AG47" s="16">
        <v>203.97350993377501</v>
      </c>
      <c r="AH47" s="43">
        <v>140</v>
      </c>
      <c r="AI47" s="46">
        <v>1.4569536423841101</v>
      </c>
      <c r="AJ47" s="15">
        <v>0.01</v>
      </c>
      <c r="AK47" s="37">
        <v>0.5</v>
      </c>
      <c r="AL47" s="84">
        <f t="shared" si="4"/>
        <v>1.4999999999999999E-2</v>
      </c>
      <c r="AM47" s="3"/>
      <c r="AN47" s="39">
        <v>1132.2985799999999</v>
      </c>
      <c r="AO47" s="39">
        <v>749.86660927152298</v>
      </c>
      <c r="AP47" s="47">
        <v>943</v>
      </c>
      <c r="AQ47" s="37">
        <v>0.79519258671423398</v>
      </c>
      <c r="AR47" s="42"/>
      <c r="AS47" s="14"/>
      <c r="AT47" s="39">
        <v>988.33686</v>
      </c>
      <c r="AU47" s="16">
        <v>654.52772185430501</v>
      </c>
      <c r="AV47" s="48">
        <v>630</v>
      </c>
      <c r="AW47" s="44">
        <v>1.03893289183223</v>
      </c>
      <c r="AX47" s="15">
        <v>3.0000000000000001E-3</v>
      </c>
      <c r="AY47" s="3"/>
      <c r="AZ47" s="39">
        <v>88.9</v>
      </c>
      <c r="BA47" s="16">
        <v>58.874172185430503</v>
      </c>
      <c r="BB47" s="40">
        <v>70</v>
      </c>
      <c r="BC47" s="37">
        <v>0.84105960264900603</v>
      </c>
      <c r="BD47" s="15"/>
      <c r="BE47" s="14"/>
      <c r="BF47" s="13">
        <v>-42</v>
      </c>
      <c r="BG47" s="16">
        <v>-27.8145695364238</v>
      </c>
      <c r="BH47" s="40">
        <v>100</v>
      </c>
      <c r="BI47" s="15">
        <v>-0.28000000000000003</v>
      </c>
      <c r="BJ47" s="14"/>
      <c r="BK47" s="49">
        <v>1.00502512562814E-2</v>
      </c>
      <c r="BL47" s="52">
        <v>8.2394659991656197E-3</v>
      </c>
      <c r="BM47" s="51">
        <v>-0.18017313308301999</v>
      </c>
      <c r="BN47" s="3"/>
      <c r="BO47" s="14"/>
    </row>
    <row r="48" spans="1:67" s="1" customFormat="1" ht="21.4" customHeight="1" x14ac:dyDescent="0.2">
      <c r="A48" s="32" t="s">
        <v>34</v>
      </c>
      <c r="B48" s="32" t="s">
        <v>56</v>
      </c>
      <c r="C48" s="137" t="s">
        <v>144</v>
      </c>
      <c r="D48" s="138">
        <v>2.84</v>
      </c>
      <c r="E48" s="139"/>
      <c r="F48" s="140">
        <f>IF(G48&gt;=9%,9%,G48)+0.225%</f>
        <v>6.6500000000000017E-2</v>
      </c>
      <c r="G48" s="15">
        <f t="shared" si="2"/>
        <v>6.4250000000000015E-2</v>
      </c>
      <c r="H48" s="15">
        <f t="shared" si="3"/>
        <v>5.9250000000000004E-2</v>
      </c>
      <c r="I48" s="34"/>
      <c r="J48" s="34">
        <v>2.5000000000000001E-3</v>
      </c>
      <c r="K48" s="35">
        <v>0</v>
      </c>
      <c r="L48" s="15">
        <v>5.6750000000000002E-2</v>
      </c>
      <c r="M48" s="14"/>
      <c r="N48" s="36">
        <v>5</v>
      </c>
      <c r="O48" s="3"/>
      <c r="P48" s="46">
        <v>0.89</v>
      </c>
      <c r="Q48" s="38">
        <v>0.7</v>
      </c>
      <c r="R48" s="37">
        <v>1.4999999999999999E-2</v>
      </c>
      <c r="S48" s="3"/>
      <c r="T48" s="91">
        <v>106</v>
      </c>
      <c r="U48" s="88">
        <f>T48/D48</f>
        <v>37.323943661971832</v>
      </c>
      <c r="V48" s="40">
        <v>32</v>
      </c>
      <c r="W48" s="85">
        <f>U48/V48</f>
        <v>1.1663732394366197</v>
      </c>
      <c r="X48" s="89">
        <v>1.2E-2</v>
      </c>
      <c r="Y48" s="3"/>
      <c r="Z48" s="13">
        <v>147</v>
      </c>
      <c r="AA48" s="39">
        <v>51.760563380281702</v>
      </c>
      <c r="AB48" s="43">
        <v>38</v>
      </c>
      <c r="AC48" s="46">
        <v>1.36212008895478</v>
      </c>
      <c r="AD48" s="42">
        <v>0.01</v>
      </c>
      <c r="AE48" s="3"/>
      <c r="AF48" s="45">
        <v>529</v>
      </c>
      <c r="AG48" s="16">
        <v>186.26760563380299</v>
      </c>
      <c r="AH48" s="43">
        <v>140</v>
      </c>
      <c r="AI48" s="46">
        <v>1.3304828973843099</v>
      </c>
      <c r="AJ48" s="15">
        <v>0.01</v>
      </c>
      <c r="AK48" s="37">
        <v>0.50847457627118642</v>
      </c>
      <c r="AL48" s="84">
        <f t="shared" si="4"/>
        <v>1.4999999999999999E-2</v>
      </c>
      <c r="AM48" s="3"/>
      <c r="AN48" s="39">
        <v>1428.6051500000001</v>
      </c>
      <c r="AO48" s="39">
        <v>503.02998239436602</v>
      </c>
      <c r="AP48" s="47">
        <v>801.73099999999999</v>
      </c>
      <c r="AQ48" s="41">
        <v>0.62742987659746996</v>
      </c>
      <c r="AR48" s="42"/>
      <c r="AS48" s="14"/>
      <c r="AT48" s="39">
        <v>2083.5258800000001</v>
      </c>
      <c r="AU48" s="16">
        <v>733.63587323943705</v>
      </c>
      <c r="AV48" s="48">
        <v>630</v>
      </c>
      <c r="AW48" s="44">
        <v>1.1645013860943401</v>
      </c>
      <c r="AX48" s="15">
        <v>1.2E-2</v>
      </c>
      <c r="AY48" s="3"/>
      <c r="AZ48" s="39">
        <v>144.1</v>
      </c>
      <c r="BA48" s="16">
        <v>50.739436619718298</v>
      </c>
      <c r="BB48" s="40">
        <v>70</v>
      </c>
      <c r="BC48" s="41">
        <v>0.72484909456740398</v>
      </c>
      <c r="BD48" s="15"/>
      <c r="BE48" s="14"/>
      <c r="BF48" s="13">
        <v>-81</v>
      </c>
      <c r="BG48" s="16">
        <v>-28.521126760563401</v>
      </c>
      <c r="BH48" s="40">
        <v>100</v>
      </c>
      <c r="BI48" s="15">
        <v>-0.28999999999999998</v>
      </c>
      <c r="BJ48" s="14"/>
      <c r="BK48" s="49">
        <v>8.7601078167115903E-3</v>
      </c>
      <c r="BL48" s="52">
        <v>1.1525765120572899E-2</v>
      </c>
      <c r="BM48" s="54">
        <v>0.31571041837924502</v>
      </c>
      <c r="BN48" s="3"/>
      <c r="BO48" s="14"/>
    </row>
    <row r="49" spans="1:67" s="1" customFormat="1" ht="21.4" customHeight="1" x14ac:dyDescent="0.2">
      <c r="A49" s="32" t="s">
        <v>34</v>
      </c>
      <c r="B49" s="32" t="s">
        <v>56</v>
      </c>
      <c r="C49" s="137" t="s">
        <v>145</v>
      </c>
      <c r="D49" s="138">
        <v>7.94</v>
      </c>
      <c r="E49" s="139"/>
      <c r="F49" s="140">
        <f t="shared" si="1"/>
        <v>7.0500000000000007E-2</v>
      </c>
      <c r="G49" s="15">
        <f t="shared" si="2"/>
        <v>7.0500000000000007E-2</v>
      </c>
      <c r="H49" s="15">
        <f t="shared" si="3"/>
        <v>6.5500000000000003E-2</v>
      </c>
      <c r="I49" s="34">
        <v>0</v>
      </c>
      <c r="J49" s="34">
        <v>2.5000000000000001E-3</v>
      </c>
      <c r="K49" s="35">
        <v>0</v>
      </c>
      <c r="L49" s="15">
        <v>6.3E-2</v>
      </c>
      <c r="M49" s="14"/>
      <c r="N49" s="36">
        <v>5</v>
      </c>
      <c r="O49" s="3"/>
      <c r="P49" s="53">
        <v>0.57299999999999995</v>
      </c>
      <c r="Q49" s="38">
        <v>0.7</v>
      </c>
      <c r="R49" s="37"/>
      <c r="S49" s="3"/>
      <c r="T49" s="13">
        <v>160</v>
      </c>
      <c r="U49" s="39">
        <v>20.151133501259402</v>
      </c>
      <c r="V49" s="40">
        <v>32</v>
      </c>
      <c r="W49" s="41">
        <v>0.62972292191435697</v>
      </c>
      <c r="X49" s="42"/>
      <c r="Y49" s="3"/>
      <c r="Z49" s="13">
        <v>402</v>
      </c>
      <c r="AA49" s="39">
        <v>50.629722921914301</v>
      </c>
      <c r="AB49" s="43">
        <v>38</v>
      </c>
      <c r="AC49" s="46">
        <v>1.3323611295240601</v>
      </c>
      <c r="AD49" s="42">
        <v>0.01</v>
      </c>
      <c r="AE49" s="3"/>
      <c r="AF49" s="45">
        <v>1615</v>
      </c>
      <c r="AG49" s="16">
        <v>203.40050377833799</v>
      </c>
      <c r="AH49" s="43">
        <v>140</v>
      </c>
      <c r="AI49" s="46">
        <v>1.4528607412738399</v>
      </c>
      <c r="AJ49" s="15">
        <v>0.01</v>
      </c>
      <c r="AK49" s="37">
        <v>0.50312500000000004</v>
      </c>
      <c r="AL49" s="84">
        <f t="shared" si="4"/>
        <v>1.4999999999999999E-2</v>
      </c>
      <c r="AM49" s="3"/>
      <c r="AN49" s="39">
        <v>9968.5527299999994</v>
      </c>
      <c r="AO49" s="39">
        <v>1255.48523047859</v>
      </c>
      <c r="AP49" s="47">
        <v>915.35599999999999</v>
      </c>
      <c r="AQ49" s="46">
        <v>1.3715813634024201</v>
      </c>
      <c r="AR49" s="42">
        <v>0.01</v>
      </c>
      <c r="AS49" s="14"/>
      <c r="AT49" s="39">
        <v>6342.3603899999998</v>
      </c>
      <c r="AU49" s="16">
        <v>798.78594332493697</v>
      </c>
      <c r="AV49" s="48">
        <v>630</v>
      </c>
      <c r="AW49" s="46">
        <v>1.26791419575387</v>
      </c>
      <c r="AX49" s="15">
        <v>1.4999999999999999E-2</v>
      </c>
      <c r="AY49" s="3"/>
      <c r="AZ49" s="39">
        <v>654.79999999999995</v>
      </c>
      <c r="BA49" s="16">
        <v>82.468513853904298</v>
      </c>
      <c r="BB49" s="40">
        <v>70</v>
      </c>
      <c r="BC49" s="44">
        <v>1.1781216264843499</v>
      </c>
      <c r="BD49" s="15">
        <v>1.7999999999999999E-2</v>
      </c>
      <c r="BE49" s="14"/>
      <c r="BF49" s="13">
        <v>-7</v>
      </c>
      <c r="BG49" s="16">
        <v>-0.88161209068010105</v>
      </c>
      <c r="BH49" s="40">
        <v>100</v>
      </c>
      <c r="BI49" s="15">
        <v>-0.01</v>
      </c>
      <c r="BJ49" s="14"/>
      <c r="BK49" s="49">
        <v>1.31709741550696E-2</v>
      </c>
      <c r="BL49" s="52">
        <v>1.28032910754765E-2</v>
      </c>
      <c r="BM49" s="50">
        <v>-2.7916164382691198E-2</v>
      </c>
      <c r="BN49" s="3"/>
      <c r="BO49" s="14"/>
    </row>
    <row r="50" spans="1:67" s="1" customFormat="1" ht="21.4" customHeight="1" x14ac:dyDescent="0.2">
      <c r="A50" s="32" t="s">
        <v>34</v>
      </c>
      <c r="B50" s="32" t="s">
        <v>56</v>
      </c>
      <c r="C50" s="137" t="s">
        <v>146</v>
      </c>
      <c r="D50" s="138">
        <v>2.2599999999999998</v>
      </c>
      <c r="E50" s="139"/>
      <c r="F50" s="140">
        <f t="shared" si="1"/>
        <v>3.8249999999999999E-2</v>
      </c>
      <c r="G50" s="15">
        <f t="shared" si="2"/>
        <v>3.8249999999999999E-2</v>
      </c>
      <c r="H50" s="15">
        <f t="shared" si="3"/>
        <v>3.3250000000000002E-2</v>
      </c>
      <c r="I50" s="34">
        <v>2.5000000000000001E-3</v>
      </c>
      <c r="J50" s="34">
        <v>2.5000000000000001E-3</v>
      </c>
      <c r="K50" s="35">
        <v>0</v>
      </c>
      <c r="L50" s="15">
        <v>2.8250000000000001E-2</v>
      </c>
      <c r="M50" s="14"/>
      <c r="N50" s="36">
        <v>3</v>
      </c>
      <c r="O50" s="3"/>
      <c r="P50" s="37">
        <v>0.60699999999999998</v>
      </c>
      <c r="Q50" s="38">
        <v>0.7</v>
      </c>
      <c r="R50" s="37"/>
      <c r="S50" s="3"/>
      <c r="T50" s="13">
        <v>28</v>
      </c>
      <c r="U50" s="39">
        <v>12.3893805309734</v>
      </c>
      <c r="V50" s="40">
        <v>32</v>
      </c>
      <c r="W50" s="41">
        <v>0.38716814159292001</v>
      </c>
      <c r="X50" s="42"/>
      <c r="Y50" s="3"/>
      <c r="Z50" s="13">
        <v>81</v>
      </c>
      <c r="AA50" s="39">
        <v>35.840707964601798</v>
      </c>
      <c r="AB50" s="43">
        <v>38</v>
      </c>
      <c r="AC50" s="37">
        <v>0.943176525384257</v>
      </c>
      <c r="AD50" s="42"/>
      <c r="AE50" s="3"/>
      <c r="AF50" s="45">
        <v>453</v>
      </c>
      <c r="AG50" s="16">
        <v>200.44247787610601</v>
      </c>
      <c r="AH50" s="43">
        <v>140</v>
      </c>
      <c r="AI50" s="46">
        <v>1.43173198482933</v>
      </c>
      <c r="AJ50" s="15">
        <v>0.01</v>
      </c>
      <c r="AK50" s="37">
        <v>0.52439024390243905</v>
      </c>
      <c r="AL50" s="84">
        <f t="shared" si="4"/>
        <v>1.4999999999999999E-2</v>
      </c>
      <c r="AM50" s="3"/>
      <c r="AN50" s="39">
        <v>2421.8175700000002</v>
      </c>
      <c r="AO50" s="39">
        <v>1071.6006946902701</v>
      </c>
      <c r="AP50" s="47">
        <v>870.86099999999999</v>
      </c>
      <c r="AQ50" s="46">
        <v>1.2305071586513501</v>
      </c>
      <c r="AR50" s="42">
        <v>0.01</v>
      </c>
      <c r="AS50" s="14"/>
      <c r="AT50" s="39">
        <v>1584.27378</v>
      </c>
      <c r="AU50" s="16">
        <v>701.00609734513296</v>
      </c>
      <c r="AV50" s="48">
        <v>630</v>
      </c>
      <c r="AW50" s="44">
        <v>1.1127080910240199</v>
      </c>
      <c r="AX50" s="15">
        <v>8.2500000000000004E-3</v>
      </c>
      <c r="AY50" s="3"/>
      <c r="AZ50" s="39">
        <v>134.5</v>
      </c>
      <c r="BA50" s="16">
        <v>59.513274336283203</v>
      </c>
      <c r="BB50" s="40">
        <v>70</v>
      </c>
      <c r="BC50" s="37">
        <v>0.85018963337547404</v>
      </c>
      <c r="BD50" s="15"/>
      <c r="BE50" s="14"/>
      <c r="BF50" s="13">
        <v>-77</v>
      </c>
      <c r="BG50" s="16">
        <v>-34.070796460177</v>
      </c>
      <c r="BH50" s="40">
        <v>100</v>
      </c>
      <c r="BI50" s="15">
        <v>-0.34</v>
      </c>
      <c r="BJ50" s="14"/>
      <c r="BK50" s="49">
        <v>9.6774193548387101E-3</v>
      </c>
      <c r="BL50" s="52">
        <v>4.2319466954799196E-3</v>
      </c>
      <c r="BM50" s="51">
        <v>-0.56269884146707505</v>
      </c>
      <c r="BN50" s="3"/>
      <c r="BO50" s="14"/>
    </row>
    <row r="51" spans="1:67" s="1" customFormat="1" ht="21.4" customHeight="1" x14ac:dyDescent="0.2">
      <c r="A51" s="32" t="s">
        <v>34</v>
      </c>
      <c r="B51" s="32" t="s">
        <v>56</v>
      </c>
      <c r="C51" s="137" t="s">
        <v>147</v>
      </c>
      <c r="D51" s="138">
        <v>2.77</v>
      </c>
      <c r="E51" s="139"/>
      <c r="F51" s="140">
        <f t="shared" si="1"/>
        <v>7.350000000000001E-2</v>
      </c>
      <c r="G51" s="15">
        <f t="shared" si="2"/>
        <v>7.350000000000001E-2</v>
      </c>
      <c r="H51" s="15">
        <f t="shared" si="3"/>
        <v>6.8500000000000005E-2</v>
      </c>
      <c r="I51" s="34">
        <v>0</v>
      </c>
      <c r="J51" s="34">
        <v>2.5000000000000001E-3</v>
      </c>
      <c r="K51" s="35">
        <v>0</v>
      </c>
      <c r="L51" s="15">
        <v>6.6000000000000003E-2</v>
      </c>
      <c r="M51" s="14"/>
      <c r="N51" s="36">
        <v>5</v>
      </c>
      <c r="O51" s="3"/>
      <c r="P51" s="37">
        <v>0.6</v>
      </c>
      <c r="Q51" s="38">
        <v>0.7</v>
      </c>
      <c r="R51" s="37"/>
      <c r="S51" s="3"/>
      <c r="T51" s="13">
        <v>64</v>
      </c>
      <c r="U51" s="39">
        <v>23.1046931407942</v>
      </c>
      <c r="V51" s="40">
        <v>32</v>
      </c>
      <c r="W51" s="41">
        <v>0.72202166064981899</v>
      </c>
      <c r="X51" s="42"/>
      <c r="Y51" s="3"/>
      <c r="Z51" s="13">
        <v>133</v>
      </c>
      <c r="AA51" s="39">
        <v>48.014440433212997</v>
      </c>
      <c r="AB51" s="43">
        <v>38</v>
      </c>
      <c r="AC51" s="46">
        <v>1.2635379061371801</v>
      </c>
      <c r="AD51" s="42">
        <v>0.01</v>
      </c>
      <c r="AE51" s="3"/>
      <c r="AF51" s="45">
        <v>659</v>
      </c>
      <c r="AG51" s="16">
        <v>237.90613718411601</v>
      </c>
      <c r="AH51" s="43">
        <v>140</v>
      </c>
      <c r="AI51" s="46">
        <v>1.6993295513151101</v>
      </c>
      <c r="AJ51" s="15">
        <v>0.01</v>
      </c>
      <c r="AK51" s="37">
        <v>0.53398058252427183</v>
      </c>
      <c r="AL51" s="84">
        <f t="shared" si="4"/>
        <v>1.4999999999999999E-2</v>
      </c>
      <c r="AM51" s="3"/>
      <c r="AN51" s="39">
        <v>4318.3220000000001</v>
      </c>
      <c r="AO51" s="39">
        <v>1558.96101083032</v>
      </c>
      <c r="AP51" s="47">
        <v>943</v>
      </c>
      <c r="AQ51" s="46">
        <v>1.65319301254541</v>
      </c>
      <c r="AR51" s="42">
        <v>0.01</v>
      </c>
      <c r="AS51" s="14"/>
      <c r="AT51" s="39">
        <v>2816.0383499999998</v>
      </c>
      <c r="AU51" s="16">
        <v>1016.62034296029</v>
      </c>
      <c r="AV51" s="48">
        <v>630</v>
      </c>
      <c r="AW51" s="46">
        <v>1.61368308406395</v>
      </c>
      <c r="AX51" s="15">
        <v>1.4999999999999999E-2</v>
      </c>
      <c r="AY51" s="3"/>
      <c r="AZ51" s="39">
        <v>243.6</v>
      </c>
      <c r="BA51" s="16">
        <v>87.942238267147999</v>
      </c>
      <c r="BB51" s="40">
        <v>70</v>
      </c>
      <c r="BC51" s="44">
        <v>1.25631768953069</v>
      </c>
      <c r="BD51" s="15">
        <v>2.1000000000000001E-2</v>
      </c>
      <c r="BE51" s="14"/>
      <c r="BF51" s="13">
        <v>-181</v>
      </c>
      <c r="BG51" s="16">
        <v>-65.342960288808698</v>
      </c>
      <c r="BH51" s="40">
        <v>100</v>
      </c>
      <c r="BI51" s="15">
        <v>-0.65</v>
      </c>
      <c r="BJ51" s="14"/>
      <c r="BK51" s="49">
        <v>1.8362282878411899E-2</v>
      </c>
      <c r="BL51" s="52">
        <v>1.6982722292456801E-2</v>
      </c>
      <c r="BM51" s="50">
        <v>-7.5130123802690102E-2</v>
      </c>
      <c r="BN51" s="3"/>
      <c r="BO51" s="14"/>
    </row>
    <row r="52" spans="1:67" s="1" customFormat="1" ht="21.4" customHeight="1" x14ac:dyDescent="0.2">
      <c r="A52" s="32" t="s">
        <v>34</v>
      </c>
      <c r="B52" s="32" t="s">
        <v>57</v>
      </c>
      <c r="C52" s="137" t="s">
        <v>148</v>
      </c>
      <c r="D52" s="138">
        <v>3.06</v>
      </c>
      <c r="E52" s="139"/>
      <c r="F52" s="140">
        <f t="shared" si="1"/>
        <v>4.1750000000000002E-2</v>
      </c>
      <c r="G52" s="15">
        <f t="shared" si="2"/>
        <v>4.1750000000000002E-2</v>
      </c>
      <c r="H52" s="15">
        <f t="shared" si="3"/>
        <v>4.1750000000000002E-2</v>
      </c>
      <c r="I52" s="34">
        <v>2.5000000000000001E-3</v>
      </c>
      <c r="J52" s="34">
        <v>2.5000000000000001E-3</v>
      </c>
      <c r="K52" s="35">
        <v>0</v>
      </c>
      <c r="L52" s="15">
        <v>3.6749999999999998E-2</v>
      </c>
      <c r="M52" s="14"/>
      <c r="N52" s="36">
        <v>5</v>
      </c>
      <c r="O52" s="3"/>
      <c r="P52" s="37">
        <v>0.63100000000000001</v>
      </c>
      <c r="Q52" s="38">
        <v>0.7</v>
      </c>
      <c r="R52" s="37"/>
      <c r="S52" s="3"/>
      <c r="T52" s="13">
        <v>88</v>
      </c>
      <c r="U52" s="39">
        <v>28.758169934640499</v>
      </c>
      <c r="V52" s="40">
        <v>32</v>
      </c>
      <c r="W52" s="37">
        <v>0.89869281045751603</v>
      </c>
      <c r="X52" s="42"/>
      <c r="Y52" s="3"/>
      <c r="Z52" s="13">
        <v>146</v>
      </c>
      <c r="AA52" s="39">
        <v>47.712418300653603</v>
      </c>
      <c r="AB52" s="43">
        <v>38</v>
      </c>
      <c r="AC52" s="46">
        <v>1.25558995528036</v>
      </c>
      <c r="AD52" s="42">
        <v>0.01</v>
      </c>
      <c r="AE52" s="3"/>
      <c r="AF52" s="45">
        <v>641</v>
      </c>
      <c r="AG52" s="16">
        <v>209.47712418300699</v>
      </c>
      <c r="AH52" s="43">
        <v>140</v>
      </c>
      <c r="AI52" s="46">
        <v>1.4962651727357601</v>
      </c>
      <c r="AJ52" s="15">
        <v>0.01</v>
      </c>
      <c r="AK52" s="37">
        <v>0.30555555555555558</v>
      </c>
      <c r="AL52" s="84">
        <f t="shared" si="4"/>
        <v>0.01</v>
      </c>
      <c r="AM52" s="3"/>
      <c r="AN52" s="39">
        <v>3732.19265</v>
      </c>
      <c r="AO52" s="39">
        <v>1219.67080065359</v>
      </c>
      <c r="AP52" s="47">
        <v>943</v>
      </c>
      <c r="AQ52" s="46">
        <v>1.29339427428801</v>
      </c>
      <c r="AR52" s="42">
        <v>0.01</v>
      </c>
      <c r="AS52" s="14"/>
      <c r="AT52" s="39">
        <v>1970.3891799999999</v>
      </c>
      <c r="AU52" s="16">
        <v>643.91803267973899</v>
      </c>
      <c r="AV52" s="48">
        <v>630</v>
      </c>
      <c r="AW52" s="44">
        <v>1.02209211536466</v>
      </c>
      <c r="AX52" s="15">
        <v>1.5E-3</v>
      </c>
      <c r="AY52" s="3"/>
      <c r="AZ52" s="39">
        <v>208.7</v>
      </c>
      <c r="BA52" s="16">
        <v>68.202614379085006</v>
      </c>
      <c r="BB52" s="40">
        <v>70</v>
      </c>
      <c r="BC52" s="44">
        <v>0.97432306255835699</v>
      </c>
      <c r="BD52" s="15">
        <v>5.2500000000000003E-3</v>
      </c>
      <c r="BE52" s="14"/>
      <c r="BF52" s="13">
        <v>-72</v>
      </c>
      <c r="BG52" s="16">
        <v>-23.529411764705898</v>
      </c>
      <c r="BH52" s="40">
        <v>100</v>
      </c>
      <c r="BI52" s="15">
        <v>-0.24</v>
      </c>
      <c r="BJ52" s="14"/>
      <c r="BK52" s="49">
        <v>2.6824703680598899E-2</v>
      </c>
      <c r="BL52" s="52">
        <v>1.64941955139991E-2</v>
      </c>
      <c r="BM52" s="51">
        <v>-0.38511173467580201</v>
      </c>
      <c r="BN52" s="3"/>
      <c r="BO52" s="14"/>
    </row>
    <row r="53" spans="1:67" s="1" customFormat="1" ht="21.4" customHeight="1" x14ac:dyDescent="0.2">
      <c r="A53" s="32" t="s">
        <v>34</v>
      </c>
      <c r="B53" s="32" t="s">
        <v>57</v>
      </c>
      <c r="C53" s="137" t="s">
        <v>149</v>
      </c>
      <c r="D53" s="138">
        <v>3.51</v>
      </c>
      <c r="E53" s="139"/>
      <c r="F53" s="140">
        <f t="shared" si="1"/>
        <v>8.2750000000000004E-2</v>
      </c>
      <c r="G53" s="15">
        <f t="shared" si="2"/>
        <v>8.2750000000000004E-2</v>
      </c>
      <c r="H53" s="15">
        <f t="shared" si="3"/>
        <v>8.2750000000000004E-2</v>
      </c>
      <c r="I53" s="34"/>
      <c r="J53" s="34">
        <v>2.5000000000000001E-3</v>
      </c>
      <c r="K53" s="35">
        <v>0</v>
      </c>
      <c r="L53" s="15">
        <v>8.0250000000000002E-2</v>
      </c>
      <c r="M53" s="14"/>
      <c r="N53" s="36">
        <v>6</v>
      </c>
      <c r="O53" s="3"/>
      <c r="P53" s="37">
        <v>0.66400000000000003</v>
      </c>
      <c r="Q53" s="38">
        <v>0.7</v>
      </c>
      <c r="R53" s="37"/>
      <c r="S53" s="3"/>
      <c r="T53" s="13">
        <v>148</v>
      </c>
      <c r="U53" s="39">
        <v>42.165242165242198</v>
      </c>
      <c r="V53" s="40">
        <v>32</v>
      </c>
      <c r="W53" s="46">
        <v>1.31766381766382</v>
      </c>
      <c r="X53" s="42">
        <v>1.4999999999999999E-2</v>
      </c>
      <c r="Y53" s="3"/>
      <c r="Z53" s="13">
        <v>222</v>
      </c>
      <c r="AA53" s="39">
        <v>63.247863247863201</v>
      </c>
      <c r="AB53" s="43">
        <v>38</v>
      </c>
      <c r="AC53" s="46">
        <v>1.66441745389114</v>
      </c>
      <c r="AD53" s="42">
        <v>0.01</v>
      </c>
      <c r="AE53" s="3"/>
      <c r="AF53" s="45">
        <v>910</v>
      </c>
      <c r="AG53" s="16">
        <v>259.25925925925901</v>
      </c>
      <c r="AH53" s="43">
        <v>140</v>
      </c>
      <c r="AI53" s="46">
        <v>1.8518518518518501</v>
      </c>
      <c r="AJ53" s="15">
        <v>0.01</v>
      </c>
      <c r="AK53" s="37">
        <v>0.28695652173913044</v>
      </c>
      <c r="AL53" s="84">
        <f t="shared" si="4"/>
        <v>0.01</v>
      </c>
      <c r="AM53" s="3"/>
      <c r="AN53" s="39">
        <v>5277.9533300000003</v>
      </c>
      <c r="AO53" s="39">
        <v>1503.69040740741</v>
      </c>
      <c r="AP53" s="47">
        <v>943</v>
      </c>
      <c r="AQ53" s="46">
        <v>1.59458155610542</v>
      </c>
      <c r="AR53" s="42">
        <v>0.01</v>
      </c>
      <c r="AS53" s="14"/>
      <c r="AT53" s="39">
        <v>3084.4439200000002</v>
      </c>
      <c r="AU53" s="16">
        <v>878.75895156695196</v>
      </c>
      <c r="AV53" s="48">
        <v>630</v>
      </c>
      <c r="AW53" s="46">
        <v>1.3948554786777001</v>
      </c>
      <c r="AX53" s="15">
        <v>1.4999999999999999E-2</v>
      </c>
      <c r="AY53" s="3"/>
      <c r="AZ53" s="39">
        <v>304.60000000000002</v>
      </c>
      <c r="BA53" s="16">
        <v>86.780626780626804</v>
      </c>
      <c r="BB53" s="40">
        <v>70</v>
      </c>
      <c r="BC53" s="44">
        <v>1.2397232397232401</v>
      </c>
      <c r="BD53" s="15">
        <v>2.0250000000000001E-2</v>
      </c>
      <c r="BE53" s="14"/>
      <c r="BF53" s="13">
        <v>-142</v>
      </c>
      <c r="BG53" s="16">
        <v>-40.455840455840402</v>
      </c>
      <c r="BH53" s="40">
        <v>100</v>
      </c>
      <c r="BI53" s="15">
        <v>-0.4</v>
      </c>
      <c r="BJ53" s="14"/>
      <c r="BK53" s="49">
        <v>1.2539184952978099E-2</v>
      </c>
      <c r="BL53" s="52">
        <v>1.3973766582203E-2</v>
      </c>
      <c r="BM53" s="54">
        <v>0.114407884930685</v>
      </c>
      <c r="BN53" s="3"/>
      <c r="BO53" s="14"/>
    </row>
    <row r="54" spans="1:67" s="1" customFormat="1" ht="21.4" customHeight="1" x14ac:dyDescent="0.2">
      <c r="A54" s="32" t="s">
        <v>34</v>
      </c>
      <c r="B54" s="32" t="s">
        <v>57</v>
      </c>
      <c r="C54" s="137" t="s">
        <v>150</v>
      </c>
      <c r="D54" s="138">
        <v>3.93</v>
      </c>
      <c r="E54" s="139"/>
      <c r="F54" s="140">
        <f t="shared" si="1"/>
        <v>7.7880000000000005E-2</v>
      </c>
      <c r="G54" s="15">
        <f t="shared" si="2"/>
        <v>7.7880000000000005E-2</v>
      </c>
      <c r="H54" s="15">
        <f t="shared" si="3"/>
        <v>7.288E-2</v>
      </c>
      <c r="I54" s="34">
        <v>-2.5000000000000001E-3</v>
      </c>
      <c r="J54" s="34">
        <v>0</v>
      </c>
      <c r="K54" s="35">
        <v>0</v>
      </c>
      <c r="L54" s="15">
        <v>7.5380000000000003E-2</v>
      </c>
      <c r="M54" s="14"/>
      <c r="N54" s="36">
        <v>6</v>
      </c>
      <c r="O54" s="3"/>
      <c r="P54" s="53">
        <v>0.46500000000000002</v>
      </c>
      <c r="Q54" s="38">
        <v>0.7</v>
      </c>
      <c r="R54" s="37"/>
      <c r="S54" s="3"/>
      <c r="T54" s="13">
        <v>193</v>
      </c>
      <c r="U54" s="39">
        <v>49.1094147582697</v>
      </c>
      <c r="V54" s="40">
        <v>32</v>
      </c>
      <c r="W54" s="46">
        <v>1.5346692111959299</v>
      </c>
      <c r="X54" s="42">
        <v>1.4999999999999999E-2</v>
      </c>
      <c r="Y54" s="3"/>
      <c r="Z54" s="13">
        <v>257</v>
      </c>
      <c r="AA54" s="39">
        <v>65.394402035623401</v>
      </c>
      <c r="AB54" s="43">
        <v>38</v>
      </c>
      <c r="AC54" s="46">
        <v>1.7209053167269299</v>
      </c>
      <c r="AD54" s="42">
        <v>0.01</v>
      </c>
      <c r="AE54" s="3"/>
      <c r="AF54" s="45">
        <v>782</v>
      </c>
      <c r="AG54" s="16">
        <v>198.982188295165</v>
      </c>
      <c r="AH54" s="43">
        <v>140</v>
      </c>
      <c r="AI54" s="46">
        <v>1.4213013449654599</v>
      </c>
      <c r="AJ54" s="15">
        <v>0.01</v>
      </c>
      <c r="AK54" s="37">
        <v>0.54263565891472865</v>
      </c>
      <c r="AL54" s="84">
        <f t="shared" si="4"/>
        <v>1.4999999999999999E-2</v>
      </c>
      <c r="AM54" s="3"/>
      <c r="AN54" s="39">
        <v>4467.1102600000004</v>
      </c>
      <c r="AO54" s="39">
        <v>1136.6692773536899</v>
      </c>
      <c r="AP54" s="47">
        <v>892.50800000000004</v>
      </c>
      <c r="AQ54" s="46">
        <v>1.27356760651298</v>
      </c>
      <c r="AR54" s="42">
        <v>0.01</v>
      </c>
      <c r="AS54" s="14"/>
      <c r="AT54" s="39">
        <v>3272.8667999999998</v>
      </c>
      <c r="AU54" s="16">
        <v>832.79053435114497</v>
      </c>
      <c r="AV54" s="48">
        <v>630</v>
      </c>
      <c r="AW54" s="46">
        <v>1.32188973706531</v>
      </c>
      <c r="AX54" s="15">
        <v>1.4999999999999999E-2</v>
      </c>
      <c r="AY54" s="3"/>
      <c r="AZ54" s="39">
        <v>305.2</v>
      </c>
      <c r="BA54" s="16">
        <v>77.659033078880398</v>
      </c>
      <c r="BB54" s="40">
        <v>70</v>
      </c>
      <c r="BC54" s="44">
        <v>1.10941475826972</v>
      </c>
      <c r="BD54" s="15">
        <v>1.538E-2</v>
      </c>
      <c r="BE54" s="14"/>
      <c r="BF54" s="13">
        <v>-193</v>
      </c>
      <c r="BG54" s="16">
        <v>-49.1094147582697</v>
      </c>
      <c r="BH54" s="40">
        <v>100</v>
      </c>
      <c r="BI54" s="15">
        <v>-0.49</v>
      </c>
      <c r="BJ54" s="14"/>
      <c r="BK54" s="49">
        <v>1.50334075723831E-2</v>
      </c>
      <c r="BL54" s="49">
        <v>2.51886667549318E-2</v>
      </c>
      <c r="BM54" s="54">
        <v>0.67551279599472003</v>
      </c>
      <c r="BN54" s="3"/>
      <c r="BO54" s="14"/>
    </row>
    <row r="55" spans="1:67" s="1" customFormat="1" ht="21.4" customHeight="1" x14ac:dyDescent="0.2">
      <c r="A55" s="32" t="s">
        <v>34</v>
      </c>
      <c r="B55" s="32" t="s">
        <v>57</v>
      </c>
      <c r="C55" s="137" t="s">
        <v>151</v>
      </c>
      <c r="D55" s="138">
        <v>3.85</v>
      </c>
      <c r="E55" s="139"/>
      <c r="F55" s="140">
        <f t="shared" si="1"/>
        <v>8.6129999999999998E-2</v>
      </c>
      <c r="G55" s="15">
        <f t="shared" si="2"/>
        <v>8.6129999999999998E-2</v>
      </c>
      <c r="H55" s="15">
        <f t="shared" si="3"/>
        <v>8.6129999999999998E-2</v>
      </c>
      <c r="I55" s="34"/>
      <c r="J55" s="34">
        <v>2.5000000000000001E-3</v>
      </c>
      <c r="K55" s="35">
        <v>0</v>
      </c>
      <c r="L55" s="15">
        <v>8.3629999999999996E-2</v>
      </c>
      <c r="M55" s="14"/>
      <c r="N55" s="36">
        <v>7</v>
      </c>
      <c r="O55" s="3"/>
      <c r="P55" s="44">
        <v>0.75800000000000001</v>
      </c>
      <c r="Q55" s="38">
        <v>0.7</v>
      </c>
      <c r="R55" s="37">
        <v>6.0000000000000001E-3</v>
      </c>
      <c r="S55" s="3"/>
      <c r="T55" s="13">
        <v>185</v>
      </c>
      <c r="U55" s="39">
        <v>48.051948051948003</v>
      </c>
      <c r="V55" s="40">
        <v>32</v>
      </c>
      <c r="W55" s="46">
        <v>1.50162337662338</v>
      </c>
      <c r="X55" s="42">
        <v>1.4999999999999999E-2</v>
      </c>
      <c r="Y55" s="3"/>
      <c r="Z55" s="13">
        <v>263</v>
      </c>
      <c r="AA55" s="39">
        <v>68.3116883116883</v>
      </c>
      <c r="AB55" s="43">
        <v>38</v>
      </c>
      <c r="AC55" s="46">
        <v>1.79767600820232</v>
      </c>
      <c r="AD55" s="42">
        <v>0.01</v>
      </c>
      <c r="AE55" s="3"/>
      <c r="AF55" s="45">
        <v>849</v>
      </c>
      <c r="AG55" s="16">
        <v>220.51948051948099</v>
      </c>
      <c r="AH55" s="43">
        <v>140</v>
      </c>
      <c r="AI55" s="46">
        <v>1.57513914656772</v>
      </c>
      <c r="AJ55" s="15">
        <v>0.01</v>
      </c>
      <c r="AK55" s="37">
        <v>0.36549999999999999</v>
      </c>
      <c r="AL55" s="84">
        <f t="shared" si="4"/>
        <v>0.01</v>
      </c>
      <c r="AM55" s="3"/>
      <c r="AN55" s="39">
        <v>7454.6872100000001</v>
      </c>
      <c r="AO55" s="39">
        <v>1936.2823922077901</v>
      </c>
      <c r="AP55" s="47">
        <v>943</v>
      </c>
      <c r="AQ55" s="46">
        <v>2.05332173086722</v>
      </c>
      <c r="AR55" s="42">
        <v>0.01</v>
      </c>
      <c r="AS55" s="14"/>
      <c r="AT55" s="39">
        <v>3270.0550400000002</v>
      </c>
      <c r="AU55" s="16">
        <v>849.36494545454502</v>
      </c>
      <c r="AV55" s="48">
        <v>630</v>
      </c>
      <c r="AW55" s="46">
        <v>1.3481983261183299</v>
      </c>
      <c r="AX55" s="15">
        <v>1.4999999999999999E-2</v>
      </c>
      <c r="AY55" s="3"/>
      <c r="AZ55" s="39">
        <v>314</v>
      </c>
      <c r="BA55" s="16">
        <v>81.558441558441601</v>
      </c>
      <c r="BB55" s="40">
        <v>70</v>
      </c>
      <c r="BC55" s="44">
        <v>1.1651205936920199</v>
      </c>
      <c r="BD55" s="15">
        <v>1.763E-2</v>
      </c>
      <c r="BE55" s="14"/>
      <c r="BF55" s="13">
        <v>-73</v>
      </c>
      <c r="BG55" s="16">
        <v>-18.961038961038899</v>
      </c>
      <c r="BH55" s="40">
        <v>100</v>
      </c>
      <c r="BI55" s="15">
        <v>-0.19</v>
      </c>
      <c r="BJ55" s="14"/>
      <c r="BK55" s="49">
        <v>1.16429495472186E-2</v>
      </c>
      <c r="BL55" s="52">
        <v>1.6071617382722999E-2</v>
      </c>
      <c r="BM55" s="54">
        <v>0.38037335964943397</v>
      </c>
      <c r="BN55" s="3"/>
      <c r="BO55" s="14"/>
    </row>
    <row r="56" spans="1:67" s="1" customFormat="1" ht="21.4" customHeight="1" x14ac:dyDescent="0.2">
      <c r="A56" s="32" t="s">
        <v>34</v>
      </c>
      <c r="B56" s="32" t="s">
        <v>57</v>
      </c>
      <c r="C56" s="137" t="s">
        <v>152</v>
      </c>
      <c r="D56" s="138">
        <v>4.3099999999999996</v>
      </c>
      <c r="E56" s="139"/>
      <c r="F56" s="140">
        <f t="shared" si="1"/>
        <v>4.2250000000000003E-2</v>
      </c>
      <c r="G56" s="15">
        <f t="shared" si="2"/>
        <v>4.2250000000000003E-2</v>
      </c>
      <c r="H56" s="15">
        <f t="shared" si="3"/>
        <v>4.2250000000000003E-2</v>
      </c>
      <c r="I56" s="34">
        <v>0</v>
      </c>
      <c r="J56" s="34">
        <v>2.5000000000000001E-3</v>
      </c>
      <c r="K56" s="35">
        <v>0</v>
      </c>
      <c r="L56" s="15">
        <v>3.9750000000000001E-2</v>
      </c>
      <c r="M56" s="14"/>
      <c r="N56" s="36">
        <v>4</v>
      </c>
      <c r="O56" s="3"/>
      <c r="P56" s="37">
        <v>0.63400000000000001</v>
      </c>
      <c r="Q56" s="38">
        <v>0.7</v>
      </c>
      <c r="R56" s="37"/>
      <c r="S56" s="3"/>
      <c r="T56" s="13">
        <v>203</v>
      </c>
      <c r="U56" s="39">
        <v>47.099767981438497</v>
      </c>
      <c r="V56" s="40">
        <v>32</v>
      </c>
      <c r="W56" s="46">
        <v>1.4718677494199499</v>
      </c>
      <c r="X56" s="42">
        <v>1.4999999999999999E-2</v>
      </c>
      <c r="Y56" s="3"/>
      <c r="Z56" s="13">
        <v>247</v>
      </c>
      <c r="AA56" s="39">
        <v>57.3085846867749</v>
      </c>
      <c r="AB56" s="43">
        <v>38</v>
      </c>
      <c r="AC56" s="46">
        <v>1.5081206496519699</v>
      </c>
      <c r="AD56" s="42">
        <v>0.01</v>
      </c>
      <c r="AE56" s="3"/>
      <c r="AF56" s="45">
        <v>721</v>
      </c>
      <c r="AG56" s="16">
        <v>167.28538283062599</v>
      </c>
      <c r="AH56" s="43">
        <v>140</v>
      </c>
      <c r="AI56" s="44">
        <v>1.1948955916473301</v>
      </c>
      <c r="AJ56" s="15">
        <v>9.4999999999999998E-3</v>
      </c>
      <c r="AK56" s="37">
        <v>0.34615384615384615</v>
      </c>
      <c r="AL56" s="84">
        <f t="shared" si="4"/>
        <v>9.4999999999999998E-3</v>
      </c>
      <c r="AM56" s="3"/>
      <c r="AN56" s="39">
        <v>3140.21531</v>
      </c>
      <c r="AO56" s="39">
        <v>728.58823897911805</v>
      </c>
      <c r="AP56" s="47">
        <v>943</v>
      </c>
      <c r="AQ56" s="41">
        <v>0.77262803709344496</v>
      </c>
      <c r="AR56" s="42"/>
      <c r="AS56" s="14"/>
      <c r="AT56" s="39">
        <v>2906.8328799999999</v>
      </c>
      <c r="AU56" s="16">
        <v>674.43918329466305</v>
      </c>
      <c r="AV56" s="48">
        <v>630</v>
      </c>
      <c r="AW56" s="44">
        <v>1.0705383861820099</v>
      </c>
      <c r="AX56" s="15">
        <v>5.2500000000000003E-3</v>
      </c>
      <c r="AY56" s="3"/>
      <c r="AZ56" s="39">
        <v>264.2</v>
      </c>
      <c r="BA56" s="16">
        <v>61.299303944315497</v>
      </c>
      <c r="BB56" s="40">
        <v>70</v>
      </c>
      <c r="BC56" s="37">
        <v>0.87570434206165004</v>
      </c>
      <c r="BD56" s="15"/>
      <c r="BE56" s="14"/>
      <c r="BF56" s="13">
        <v>-102</v>
      </c>
      <c r="BG56" s="16">
        <v>-23.665893271461702</v>
      </c>
      <c r="BH56" s="40">
        <v>100</v>
      </c>
      <c r="BI56" s="15">
        <v>-0.24</v>
      </c>
      <c r="BJ56" s="14"/>
      <c r="BK56" s="49">
        <v>1.22601279317697E-2</v>
      </c>
      <c r="BL56" s="52">
        <v>1.1712966994687799E-2</v>
      </c>
      <c r="BM56" s="50">
        <v>-4.4629300781115003E-2</v>
      </c>
      <c r="BN56" s="3"/>
      <c r="BO56" s="14"/>
    </row>
    <row r="57" spans="1:67" s="1" customFormat="1" ht="21.4" customHeight="1" x14ac:dyDescent="0.2">
      <c r="A57" s="32" t="s">
        <v>34</v>
      </c>
      <c r="B57" s="32" t="s">
        <v>57</v>
      </c>
      <c r="C57" s="137" t="s">
        <v>153</v>
      </c>
      <c r="D57" s="138">
        <v>1.51</v>
      </c>
      <c r="E57" s="139"/>
      <c r="F57" s="140">
        <f t="shared" si="1"/>
        <v>7.0750000000000007E-2</v>
      </c>
      <c r="G57" s="15">
        <f t="shared" si="2"/>
        <v>7.0750000000000007E-2</v>
      </c>
      <c r="H57" s="15">
        <f t="shared" si="3"/>
        <v>7.0750000000000007E-2</v>
      </c>
      <c r="I57" s="34">
        <v>2.5000000000000001E-3</v>
      </c>
      <c r="J57" s="34">
        <v>0</v>
      </c>
      <c r="K57" s="35">
        <v>0</v>
      </c>
      <c r="L57" s="15">
        <v>6.8250000000000005E-2</v>
      </c>
      <c r="M57" s="14"/>
      <c r="N57" s="36">
        <v>6</v>
      </c>
      <c r="O57" s="3"/>
      <c r="P57" s="53">
        <v>0.41399999999999998</v>
      </c>
      <c r="Q57" s="38">
        <v>0.7</v>
      </c>
      <c r="R57" s="37"/>
      <c r="S57" s="3"/>
      <c r="T57" s="13">
        <v>85</v>
      </c>
      <c r="U57" s="39">
        <v>56.291390728476799</v>
      </c>
      <c r="V57" s="40">
        <v>32</v>
      </c>
      <c r="W57" s="46">
        <v>1.7591059602649</v>
      </c>
      <c r="X57" s="42">
        <v>1.4999999999999999E-2</v>
      </c>
      <c r="Y57" s="3"/>
      <c r="Z57" s="13">
        <v>113</v>
      </c>
      <c r="AA57" s="39">
        <v>74.834437086092706</v>
      </c>
      <c r="AB57" s="43">
        <v>38</v>
      </c>
      <c r="AC57" s="46">
        <v>1.9693272917392799</v>
      </c>
      <c r="AD57" s="42">
        <v>0.01</v>
      </c>
      <c r="AE57" s="3"/>
      <c r="AF57" s="45">
        <v>393</v>
      </c>
      <c r="AG57" s="16">
        <v>260.26490066225199</v>
      </c>
      <c r="AH57" s="43">
        <v>140</v>
      </c>
      <c r="AI57" s="46">
        <v>1.8590350047303701</v>
      </c>
      <c r="AJ57" s="15">
        <v>0.01</v>
      </c>
      <c r="AK57" s="37">
        <v>0.49090909090909091</v>
      </c>
      <c r="AL57" s="84">
        <f t="shared" si="4"/>
        <v>0.01</v>
      </c>
      <c r="AM57" s="3"/>
      <c r="AN57" s="39">
        <v>1847.92355</v>
      </c>
      <c r="AO57" s="39">
        <v>1223.7904304635799</v>
      </c>
      <c r="AP57" s="47">
        <v>911.09699999999998</v>
      </c>
      <c r="AQ57" s="46">
        <v>1.3432054221049801</v>
      </c>
      <c r="AR57" s="42">
        <v>0.01</v>
      </c>
      <c r="AS57" s="14"/>
      <c r="AT57" s="39">
        <v>1041.71003</v>
      </c>
      <c r="AU57" s="16">
        <v>689.87419205297999</v>
      </c>
      <c r="AV57" s="48">
        <v>630</v>
      </c>
      <c r="AW57" s="44">
        <v>1.0950384000841</v>
      </c>
      <c r="AX57" s="15">
        <v>7.4999999999999997E-3</v>
      </c>
      <c r="AY57" s="3"/>
      <c r="AZ57" s="39">
        <v>118.9</v>
      </c>
      <c r="BA57" s="16">
        <v>78.7417218543046</v>
      </c>
      <c r="BB57" s="40">
        <v>70</v>
      </c>
      <c r="BC57" s="44">
        <v>1.1248817407757801</v>
      </c>
      <c r="BD57" s="15">
        <v>1.575E-2</v>
      </c>
      <c r="BE57" s="14"/>
      <c r="BF57" s="13">
        <v>-68</v>
      </c>
      <c r="BG57" s="16">
        <v>-45.033112582781399</v>
      </c>
      <c r="BH57" s="40">
        <v>100</v>
      </c>
      <c r="BI57" s="15">
        <v>-0.45</v>
      </c>
      <c r="BJ57" s="14"/>
      <c r="BK57" s="49">
        <v>2.1987686895338601E-2</v>
      </c>
      <c r="BL57" s="49">
        <v>1.96063530663424E-2</v>
      </c>
      <c r="BM57" s="51">
        <v>-0.10830306254274701</v>
      </c>
      <c r="BN57" s="3"/>
      <c r="BO57" s="14"/>
    </row>
    <row r="58" spans="1:67" s="1" customFormat="1" ht="21.4" customHeight="1" x14ac:dyDescent="0.2">
      <c r="A58" s="32" t="s">
        <v>34</v>
      </c>
      <c r="B58" s="32" t="s">
        <v>57</v>
      </c>
      <c r="C58" s="137" t="s">
        <v>154</v>
      </c>
      <c r="D58" s="138">
        <v>4.09</v>
      </c>
      <c r="E58" s="139"/>
      <c r="F58" s="140">
        <f t="shared" si="1"/>
        <v>8.0250000000000002E-2</v>
      </c>
      <c r="G58" s="15">
        <f t="shared" si="2"/>
        <v>8.0250000000000002E-2</v>
      </c>
      <c r="H58" s="15">
        <f t="shared" si="3"/>
        <v>7.5249999999999997E-2</v>
      </c>
      <c r="I58" s="34"/>
      <c r="J58" s="34">
        <v>2.5000000000000001E-3</v>
      </c>
      <c r="K58" s="35">
        <v>0</v>
      </c>
      <c r="L58" s="15">
        <v>7.2749999999999995E-2</v>
      </c>
      <c r="M58" s="14"/>
      <c r="N58" s="36">
        <v>6</v>
      </c>
      <c r="O58" s="3"/>
      <c r="P58" s="37">
        <v>0.68799999999999994</v>
      </c>
      <c r="Q58" s="38">
        <v>0.7</v>
      </c>
      <c r="R58" s="37"/>
      <c r="S58" s="3"/>
      <c r="T58" s="13">
        <v>167</v>
      </c>
      <c r="U58" s="39">
        <v>40.831295843520799</v>
      </c>
      <c r="V58" s="40">
        <v>32</v>
      </c>
      <c r="W58" s="46">
        <v>1.2759779951100201</v>
      </c>
      <c r="X58" s="42">
        <v>1.4999999999999999E-2</v>
      </c>
      <c r="Y58" s="3"/>
      <c r="Z58" s="13">
        <v>216</v>
      </c>
      <c r="AA58" s="39">
        <v>52.8117359413203</v>
      </c>
      <c r="AB58" s="43">
        <v>38</v>
      </c>
      <c r="AC58" s="46">
        <v>1.38978252477159</v>
      </c>
      <c r="AD58" s="42">
        <v>0.01</v>
      </c>
      <c r="AE58" s="3"/>
      <c r="AF58" s="45">
        <v>1046</v>
      </c>
      <c r="AG58" s="16">
        <v>255.74572127139399</v>
      </c>
      <c r="AH58" s="43">
        <v>140</v>
      </c>
      <c r="AI58" s="46">
        <v>1.8267551519385301</v>
      </c>
      <c r="AJ58" s="15">
        <v>0.01</v>
      </c>
      <c r="AK58" s="37">
        <v>0.55844155844155841</v>
      </c>
      <c r="AL58" s="84">
        <f t="shared" si="4"/>
        <v>1.4999999999999999E-2</v>
      </c>
      <c r="AM58" s="3"/>
      <c r="AN58" s="39">
        <v>5785.0491599999996</v>
      </c>
      <c r="AO58" s="39">
        <v>1414.4374474327601</v>
      </c>
      <c r="AP58" s="47">
        <v>833.55499999999995</v>
      </c>
      <c r="AQ58" s="46">
        <v>1.69687356855008</v>
      </c>
      <c r="AR58" s="42">
        <v>0.01</v>
      </c>
      <c r="AS58" s="14"/>
      <c r="AT58" s="39">
        <v>2985.91858</v>
      </c>
      <c r="AU58" s="16">
        <v>730.05344254278702</v>
      </c>
      <c r="AV58" s="48">
        <v>630</v>
      </c>
      <c r="AW58" s="44">
        <v>1.15881498816315</v>
      </c>
      <c r="AX58" s="15">
        <v>1.2E-2</v>
      </c>
      <c r="AY58" s="3"/>
      <c r="AZ58" s="39">
        <v>320.8</v>
      </c>
      <c r="BA58" s="16">
        <v>78.435207823960894</v>
      </c>
      <c r="BB58" s="40">
        <v>70</v>
      </c>
      <c r="BC58" s="44">
        <v>1.12050296891373</v>
      </c>
      <c r="BD58" s="15">
        <v>1.575E-2</v>
      </c>
      <c r="BE58" s="14"/>
      <c r="BF58" s="13">
        <v>20</v>
      </c>
      <c r="BG58" s="16">
        <v>4.8899755501222497</v>
      </c>
      <c r="BH58" s="40">
        <v>100</v>
      </c>
      <c r="BI58" s="15">
        <v>0.05</v>
      </c>
      <c r="BJ58" s="14"/>
      <c r="BK58" s="49">
        <v>1.28364389233954E-2</v>
      </c>
      <c r="BL58" s="52">
        <v>1.5022344448264001E-2</v>
      </c>
      <c r="BM58" s="54">
        <v>0.17028909169540901</v>
      </c>
      <c r="BN58" s="3"/>
      <c r="BO58" s="14"/>
    </row>
    <row r="59" spans="1:67" s="1" customFormat="1" ht="21.4" customHeight="1" x14ac:dyDescent="0.2">
      <c r="A59" s="32" t="s">
        <v>34</v>
      </c>
      <c r="B59" s="32" t="s">
        <v>57</v>
      </c>
      <c r="C59" s="137" t="s">
        <v>155</v>
      </c>
      <c r="D59" s="138">
        <v>3.35</v>
      </c>
      <c r="E59" s="139"/>
      <c r="F59" s="140">
        <f t="shared" si="1"/>
        <v>4.675E-2</v>
      </c>
      <c r="G59" s="15">
        <f t="shared" si="2"/>
        <v>4.675E-2</v>
      </c>
      <c r="H59" s="15">
        <f t="shared" si="3"/>
        <v>4.1750000000000002E-2</v>
      </c>
      <c r="I59" s="34">
        <v>0</v>
      </c>
      <c r="J59" s="34">
        <v>0</v>
      </c>
      <c r="K59" s="35">
        <v>0</v>
      </c>
      <c r="L59" s="15">
        <v>4.1750000000000002E-2</v>
      </c>
      <c r="M59" s="14"/>
      <c r="N59" s="36">
        <v>4</v>
      </c>
      <c r="O59" s="3"/>
      <c r="P59" s="53">
        <v>0.54700000000000004</v>
      </c>
      <c r="Q59" s="38">
        <v>0.7</v>
      </c>
      <c r="R59" s="37"/>
      <c r="S59" s="3"/>
      <c r="T59" s="13">
        <v>90</v>
      </c>
      <c r="U59" s="39">
        <v>26.865671641791</v>
      </c>
      <c r="V59" s="40">
        <v>32</v>
      </c>
      <c r="W59" s="37">
        <v>0.83955223880596996</v>
      </c>
      <c r="X59" s="42"/>
      <c r="Y59" s="3"/>
      <c r="Z59" s="13">
        <v>161</v>
      </c>
      <c r="AA59" s="39">
        <v>48.0597014925373</v>
      </c>
      <c r="AB59" s="43">
        <v>38</v>
      </c>
      <c r="AC59" s="46">
        <v>1.2647289866457201</v>
      </c>
      <c r="AD59" s="42">
        <v>0.01</v>
      </c>
      <c r="AE59" s="3"/>
      <c r="AF59" s="45">
        <v>632</v>
      </c>
      <c r="AG59" s="16">
        <v>188.65671641790999</v>
      </c>
      <c r="AH59" s="43">
        <v>140</v>
      </c>
      <c r="AI59" s="46">
        <v>1.34754797441364</v>
      </c>
      <c r="AJ59" s="15">
        <v>0.01</v>
      </c>
      <c r="AK59" s="37">
        <v>0.68292682926829273</v>
      </c>
      <c r="AL59" s="84">
        <f t="shared" si="4"/>
        <v>1.4999999999999999E-2</v>
      </c>
      <c r="AM59" s="3"/>
      <c r="AN59" s="39">
        <v>2469.6688800000002</v>
      </c>
      <c r="AO59" s="39">
        <v>737.21459104477594</v>
      </c>
      <c r="AP59" s="47">
        <v>943</v>
      </c>
      <c r="AQ59" s="41">
        <v>0.78177581234864901</v>
      </c>
      <c r="AR59" s="42"/>
      <c r="AS59" s="14"/>
      <c r="AT59" s="39">
        <v>2416.1459100000002</v>
      </c>
      <c r="AU59" s="16">
        <v>721.23758507462696</v>
      </c>
      <c r="AV59" s="48">
        <v>630</v>
      </c>
      <c r="AW59" s="44">
        <v>1.1448215636105199</v>
      </c>
      <c r="AX59" s="15">
        <v>1.0500000000000001E-2</v>
      </c>
      <c r="AY59" s="3"/>
      <c r="AZ59" s="39">
        <v>245.7</v>
      </c>
      <c r="BA59" s="16">
        <v>73.343283582089597</v>
      </c>
      <c r="BB59" s="40">
        <v>70</v>
      </c>
      <c r="BC59" s="44">
        <v>1.0477611940298499</v>
      </c>
      <c r="BD59" s="15">
        <v>1.125E-2</v>
      </c>
      <c r="BE59" s="14"/>
      <c r="BF59" s="13">
        <v>-66</v>
      </c>
      <c r="BG59" s="16">
        <v>-19.701492537313399</v>
      </c>
      <c r="BH59" s="40">
        <v>100</v>
      </c>
      <c r="BI59" s="15">
        <v>-0.2</v>
      </c>
      <c r="BJ59" s="14"/>
      <c r="BK59" s="49">
        <v>2.13505461767627E-2</v>
      </c>
      <c r="BL59" s="49">
        <v>2.0937840785168998E-2</v>
      </c>
      <c r="BM59" s="50">
        <v>-1.93299688062725E-2</v>
      </c>
      <c r="BN59" s="3"/>
      <c r="BO59" s="14"/>
    </row>
    <row r="60" spans="1:67" s="1" customFormat="1" ht="21.4" customHeight="1" x14ac:dyDescent="0.2">
      <c r="A60" s="32" t="s">
        <v>34</v>
      </c>
      <c r="B60" s="32" t="s">
        <v>57</v>
      </c>
      <c r="C60" s="137" t="s">
        <v>156</v>
      </c>
      <c r="D60" s="138">
        <v>4.2300000000000004</v>
      </c>
      <c r="E60" s="139"/>
      <c r="F60" s="140">
        <f t="shared" si="1"/>
        <v>6.0500000000000005E-2</v>
      </c>
      <c r="G60" s="15">
        <f t="shared" si="2"/>
        <v>6.0500000000000005E-2</v>
      </c>
      <c r="H60" s="15">
        <f t="shared" si="3"/>
        <v>5.5500000000000001E-2</v>
      </c>
      <c r="I60" s="34">
        <v>0</v>
      </c>
      <c r="J60" s="34">
        <v>2.5000000000000001E-3</v>
      </c>
      <c r="K60" s="35">
        <v>0</v>
      </c>
      <c r="L60" s="15">
        <v>5.2999999999999999E-2</v>
      </c>
      <c r="M60" s="14"/>
      <c r="N60" s="36">
        <v>5</v>
      </c>
      <c r="O60" s="3"/>
      <c r="P60" s="44">
        <v>0.8</v>
      </c>
      <c r="Q60" s="38">
        <v>0.7</v>
      </c>
      <c r="R60" s="37">
        <v>1.0500000000000001E-2</v>
      </c>
      <c r="S60" s="3"/>
      <c r="T60" s="13">
        <v>175</v>
      </c>
      <c r="U60" s="39">
        <v>41.371158392434999</v>
      </c>
      <c r="V60" s="40">
        <v>32</v>
      </c>
      <c r="W60" s="46">
        <v>1.29284869976359</v>
      </c>
      <c r="X60" s="42">
        <v>1.4999999999999999E-2</v>
      </c>
      <c r="Y60" s="3"/>
      <c r="Z60" s="13">
        <v>252</v>
      </c>
      <c r="AA60" s="39">
        <v>59.574468085106403</v>
      </c>
      <c r="AB60" s="43">
        <v>38</v>
      </c>
      <c r="AC60" s="46">
        <v>1.56774916013438</v>
      </c>
      <c r="AD60" s="42">
        <v>0.01</v>
      </c>
      <c r="AE60" s="3"/>
      <c r="AF60" s="45">
        <v>679</v>
      </c>
      <c r="AG60" s="16">
        <v>160.52009456264801</v>
      </c>
      <c r="AH60" s="43">
        <v>140</v>
      </c>
      <c r="AI60" s="44">
        <v>1.1465721040189101</v>
      </c>
      <c r="AJ60" s="15">
        <v>7.4999999999999997E-3</v>
      </c>
      <c r="AK60" s="37">
        <v>0.51136363636363635</v>
      </c>
      <c r="AL60" s="84">
        <f t="shared" si="4"/>
        <v>1.2500000000000001E-2</v>
      </c>
      <c r="AM60" s="3"/>
      <c r="AN60" s="39">
        <v>5039.0286800000003</v>
      </c>
      <c r="AO60" s="39">
        <v>1191.25973522459</v>
      </c>
      <c r="AP60" s="47">
        <v>943</v>
      </c>
      <c r="AQ60" s="46">
        <v>1.26326589101229</v>
      </c>
      <c r="AR60" s="42">
        <v>0.01</v>
      </c>
      <c r="AS60" s="14"/>
      <c r="AT60" s="39">
        <v>2630.1527900000001</v>
      </c>
      <c r="AU60" s="16">
        <v>621.78552955082705</v>
      </c>
      <c r="AV60" s="48">
        <v>630</v>
      </c>
      <c r="AW60" s="37">
        <v>0.98696115801718598</v>
      </c>
      <c r="AX60" s="15"/>
      <c r="AY60" s="3"/>
      <c r="AZ60" s="39">
        <v>203.4</v>
      </c>
      <c r="BA60" s="16">
        <v>48.085106382978701</v>
      </c>
      <c r="BB60" s="40">
        <v>70</v>
      </c>
      <c r="BC60" s="41">
        <v>0.68693009118541004</v>
      </c>
      <c r="BD60" s="15"/>
      <c r="BE60" s="14"/>
      <c r="BF60" s="13">
        <v>-89</v>
      </c>
      <c r="BG60" s="16">
        <v>-21.040189125295498</v>
      </c>
      <c r="BH60" s="40">
        <v>100</v>
      </c>
      <c r="BI60" s="15">
        <v>-0.21</v>
      </c>
      <c r="BJ60" s="14"/>
      <c r="BK60" s="49">
        <v>1.09389243391067E-2</v>
      </c>
      <c r="BL60" s="52">
        <v>1.10104959868286E-2</v>
      </c>
      <c r="BM60" s="50">
        <v>6.5428414625769904E-3</v>
      </c>
      <c r="BN60" s="3"/>
      <c r="BO60" s="14"/>
    </row>
    <row r="61" spans="1:67" s="1" customFormat="1" ht="21.4" customHeight="1" x14ac:dyDescent="0.2">
      <c r="A61" s="32" t="s">
        <v>34</v>
      </c>
      <c r="B61" s="32" t="s">
        <v>57</v>
      </c>
      <c r="C61" s="137" t="s">
        <v>157</v>
      </c>
      <c r="D61" s="138">
        <v>7.61</v>
      </c>
      <c r="E61" s="139"/>
      <c r="F61" s="140">
        <f t="shared" si="1"/>
        <v>6.2880000000000005E-2</v>
      </c>
      <c r="G61" s="15">
        <f t="shared" si="2"/>
        <v>6.2880000000000005E-2</v>
      </c>
      <c r="H61" s="15">
        <f t="shared" si="3"/>
        <v>5.7880000000000001E-2</v>
      </c>
      <c r="I61" s="34">
        <v>0</v>
      </c>
      <c r="J61" s="34">
        <v>0</v>
      </c>
      <c r="K61" s="35">
        <v>0</v>
      </c>
      <c r="L61" s="15">
        <v>5.7880000000000001E-2</v>
      </c>
      <c r="M61" s="14"/>
      <c r="N61" s="36">
        <v>5</v>
      </c>
      <c r="O61" s="3"/>
      <c r="P61" s="44">
        <v>0.72699999999999998</v>
      </c>
      <c r="Q61" s="38">
        <v>0.7</v>
      </c>
      <c r="R61" s="37">
        <v>2.2499999999999998E-3</v>
      </c>
      <c r="S61" s="3"/>
      <c r="T61" s="13">
        <v>481</v>
      </c>
      <c r="U61" s="39">
        <v>63.206307490144503</v>
      </c>
      <c r="V61" s="40">
        <v>32</v>
      </c>
      <c r="W61" s="46">
        <v>1.97519710906702</v>
      </c>
      <c r="X61" s="42">
        <v>1.4999999999999999E-2</v>
      </c>
      <c r="Y61" s="3"/>
      <c r="Z61" s="13">
        <v>653</v>
      </c>
      <c r="AA61" s="39">
        <v>85.808147174769999</v>
      </c>
      <c r="AB61" s="43">
        <v>38</v>
      </c>
      <c r="AC61" s="46">
        <v>2.25810913617816</v>
      </c>
      <c r="AD61" s="42">
        <v>0.01</v>
      </c>
      <c r="AE61" s="3"/>
      <c r="AF61" s="45">
        <v>1305</v>
      </c>
      <c r="AG61" s="16">
        <v>171.48488830486201</v>
      </c>
      <c r="AH61" s="43">
        <v>140</v>
      </c>
      <c r="AI61" s="46">
        <v>1.22489205932044</v>
      </c>
      <c r="AJ61" s="15">
        <v>0.01</v>
      </c>
      <c r="AK61" s="37">
        <v>0.61379310344827587</v>
      </c>
      <c r="AL61" s="84">
        <f t="shared" si="4"/>
        <v>1.4999999999999999E-2</v>
      </c>
      <c r="AM61" s="3"/>
      <c r="AN61" s="39">
        <v>5072.5690299999997</v>
      </c>
      <c r="AO61" s="39">
        <v>666.56623258869899</v>
      </c>
      <c r="AP61" s="47">
        <v>862.38699999999994</v>
      </c>
      <c r="AQ61" s="41">
        <v>0.77293167984756095</v>
      </c>
      <c r="AR61" s="42"/>
      <c r="AS61" s="14"/>
      <c r="AT61" s="39">
        <v>3408.36805</v>
      </c>
      <c r="AU61" s="16">
        <v>447.88016425755598</v>
      </c>
      <c r="AV61" s="48">
        <v>630</v>
      </c>
      <c r="AW61" s="41">
        <v>0.71092089564691396</v>
      </c>
      <c r="AX61" s="15"/>
      <c r="AY61" s="3"/>
      <c r="AZ61" s="39">
        <v>667.9</v>
      </c>
      <c r="BA61" s="16">
        <v>87.766097240473101</v>
      </c>
      <c r="BB61" s="40">
        <v>70</v>
      </c>
      <c r="BC61" s="44">
        <v>1.25380138914962</v>
      </c>
      <c r="BD61" s="15">
        <v>2.0629999999999999E-2</v>
      </c>
      <c r="BE61" s="14"/>
      <c r="BF61" s="13">
        <v>-147</v>
      </c>
      <c r="BG61" s="16">
        <v>-19.316688567674099</v>
      </c>
      <c r="BH61" s="40">
        <v>100</v>
      </c>
      <c r="BI61" s="15">
        <v>-0.19</v>
      </c>
      <c r="BJ61" s="14"/>
      <c r="BK61" s="49">
        <v>1.9550342130987299E-2</v>
      </c>
      <c r="BL61" s="49">
        <v>1.9556281753427499E-2</v>
      </c>
      <c r="BM61" s="50">
        <v>3.0381168781623102E-4</v>
      </c>
      <c r="BN61" s="3"/>
      <c r="BO61" s="14"/>
    </row>
    <row r="62" spans="1:67" s="1" customFormat="1" ht="21.4" customHeight="1" x14ac:dyDescent="0.2">
      <c r="A62" s="32" t="s">
        <v>34</v>
      </c>
      <c r="B62" s="32" t="s">
        <v>57</v>
      </c>
      <c r="C62" s="137" t="s">
        <v>158</v>
      </c>
      <c r="D62" s="138">
        <v>1.52</v>
      </c>
      <c r="E62" s="139"/>
      <c r="F62" s="140">
        <f t="shared" si="1"/>
        <v>0.09</v>
      </c>
      <c r="G62" s="15">
        <f t="shared" si="2"/>
        <v>9.4E-2</v>
      </c>
      <c r="H62" s="15">
        <f t="shared" si="3"/>
        <v>8.8999999999999996E-2</v>
      </c>
      <c r="I62" s="34">
        <v>-2.5000000000000001E-3</v>
      </c>
      <c r="J62" s="34">
        <v>0</v>
      </c>
      <c r="K62" s="35">
        <v>0</v>
      </c>
      <c r="L62" s="15">
        <v>9.1499999999999998E-2</v>
      </c>
      <c r="M62" s="14"/>
      <c r="N62" s="36">
        <v>7</v>
      </c>
      <c r="O62" s="3"/>
      <c r="P62" s="44">
        <v>0.71899999999999997</v>
      </c>
      <c r="Q62" s="38">
        <v>0.7</v>
      </c>
      <c r="R62" s="37">
        <v>1.5E-3</v>
      </c>
      <c r="S62" s="3"/>
      <c r="T62" s="13">
        <v>107</v>
      </c>
      <c r="U62" s="39">
        <v>70.394736842105303</v>
      </c>
      <c r="V62" s="40">
        <v>32</v>
      </c>
      <c r="W62" s="46">
        <v>2.1998355263157898</v>
      </c>
      <c r="X62" s="42">
        <v>1.4999999999999999E-2</v>
      </c>
      <c r="Y62" s="3"/>
      <c r="Z62" s="13">
        <v>136</v>
      </c>
      <c r="AA62" s="39">
        <v>89.473684210526301</v>
      </c>
      <c r="AB62" s="43">
        <v>38</v>
      </c>
      <c r="AC62" s="46">
        <v>2.3545706371191102</v>
      </c>
      <c r="AD62" s="42">
        <v>0.01</v>
      </c>
      <c r="AE62" s="3"/>
      <c r="AF62" s="45">
        <v>466</v>
      </c>
      <c r="AG62" s="16">
        <v>306.57894736842098</v>
      </c>
      <c r="AH62" s="43">
        <v>140</v>
      </c>
      <c r="AI62" s="46">
        <v>2.1898496240601499</v>
      </c>
      <c r="AJ62" s="15">
        <v>0.01</v>
      </c>
      <c r="AK62" s="37">
        <v>0.58333333333333337</v>
      </c>
      <c r="AL62" s="84">
        <f t="shared" si="4"/>
        <v>1.4999999999999999E-2</v>
      </c>
      <c r="AM62" s="3"/>
      <c r="AN62" s="39">
        <v>1979.6574900000001</v>
      </c>
      <c r="AO62" s="39">
        <v>1302.40624342105</v>
      </c>
      <c r="AP62" s="47">
        <v>800.36199999999997</v>
      </c>
      <c r="AQ62" s="46">
        <v>1.6272714639388799</v>
      </c>
      <c r="AR62" s="42">
        <v>0.01</v>
      </c>
      <c r="AS62" s="14"/>
      <c r="AT62" s="39">
        <v>1497.9243200000001</v>
      </c>
      <c r="AU62" s="16">
        <v>985.47652631578899</v>
      </c>
      <c r="AV62" s="48">
        <v>630</v>
      </c>
      <c r="AW62" s="46">
        <v>1.5642484544695101</v>
      </c>
      <c r="AX62" s="15">
        <v>1.4999999999999999E-2</v>
      </c>
      <c r="AY62" s="3"/>
      <c r="AZ62" s="39">
        <v>187.9</v>
      </c>
      <c r="BA62" s="16">
        <v>123.618421052632</v>
      </c>
      <c r="BB62" s="40">
        <v>70</v>
      </c>
      <c r="BC62" s="46">
        <v>1.7659774436090301</v>
      </c>
      <c r="BD62" s="15">
        <v>0.03</v>
      </c>
      <c r="BE62" s="14"/>
      <c r="BF62" s="13">
        <v>-94</v>
      </c>
      <c r="BG62" s="16">
        <v>-61.842105263157897</v>
      </c>
      <c r="BH62" s="40">
        <v>100</v>
      </c>
      <c r="BI62" s="15">
        <v>-0.62</v>
      </c>
      <c r="BJ62" s="14"/>
      <c r="BK62" s="49">
        <v>1.6593886462882099E-2</v>
      </c>
      <c r="BL62" s="49">
        <v>1.9578199410386299E-2</v>
      </c>
      <c r="BM62" s="54">
        <v>0.17984412236275299</v>
      </c>
      <c r="BN62" s="3"/>
      <c r="BO62" s="14"/>
    </row>
    <row r="63" spans="1:67" s="1" customFormat="1" ht="21.4" customHeight="1" x14ac:dyDescent="0.2">
      <c r="A63" s="32" t="s">
        <v>34</v>
      </c>
      <c r="B63" s="32" t="s">
        <v>57</v>
      </c>
      <c r="C63" s="137" t="s">
        <v>159</v>
      </c>
      <c r="D63" s="138">
        <v>3.06</v>
      </c>
      <c r="E63" s="139"/>
      <c r="F63" s="140">
        <f t="shared" si="1"/>
        <v>7.7380000000000004E-2</v>
      </c>
      <c r="G63" s="15">
        <f t="shared" si="2"/>
        <v>7.7380000000000004E-2</v>
      </c>
      <c r="H63" s="15">
        <f t="shared" si="3"/>
        <v>7.7380000000000004E-2</v>
      </c>
      <c r="I63" s="34">
        <v>-2.5000000000000001E-3</v>
      </c>
      <c r="J63" s="34">
        <v>0</v>
      </c>
      <c r="K63" s="35">
        <v>0</v>
      </c>
      <c r="L63" s="15">
        <v>7.9880000000000007E-2</v>
      </c>
      <c r="M63" s="14"/>
      <c r="N63" s="36">
        <v>6</v>
      </c>
      <c r="O63" s="3"/>
      <c r="P63" s="37">
        <v>0.66200000000000003</v>
      </c>
      <c r="Q63" s="38">
        <v>0.7</v>
      </c>
      <c r="R63" s="37"/>
      <c r="S63" s="3"/>
      <c r="T63" s="13">
        <v>116</v>
      </c>
      <c r="U63" s="39">
        <v>37.908496732026101</v>
      </c>
      <c r="V63" s="40">
        <v>32</v>
      </c>
      <c r="W63" s="44">
        <v>1.1846405228758199</v>
      </c>
      <c r="X63" s="42">
        <v>1.35E-2</v>
      </c>
      <c r="Y63" s="3"/>
      <c r="Z63" s="13">
        <v>193</v>
      </c>
      <c r="AA63" s="39">
        <v>63.071895424836597</v>
      </c>
      <c r="AB63" s="43">
        <v>38</v>
      </c>
      <c r="AC63" s="46">
        <v>1.6597867217062301</v>
      </c>
      <c r="AD63" s="42">
        <v>0.01</v>
      </c>
      <c r="AE63" s="3"/>
      <c r="AF63" s="45">
        <v>604</v>
      </c>
      <c r="AG63" s="16">
        <v>197.385620915033</v>
      </c>
      <c r="AH63" s="43">
        <v>140</v>
      </c>
      <c r="AI63" s="46">
        <v>1.40989729225024</v>
      </c>
      <c r="AJ63" s="15">
        <v>0.01</v>
      </c>
      <c r="AK63" s="37">
        <v>0.46464646464646464</v>
      </c>
      <c r="AL63" s="84">
        <f t="shared" si="4"/>
        <v>0.01</v>
      </c>
      <c r="AM63" s="3"/>
      <c r="AN63" s="39">
        <v>3737.8235500000001</v>
      </c>
      <c r="AO63" s="39">
        <v>1221.5109640522901</v>
      </c>
      <c r="AP63" s="47">
        <v>811.05799999999999</v>
      </c>
      <c r="AQ63" s="46">
        <v>1.5060710381406599</v>
      </c>
      <c r="AR63" s="42">
        <v>0.01</v>
      </c>
      <c r="AS63" s="14"/>
      <c r="AT63" s="39">
        <v>2576.9519100000002</v>
      </c>
      <c r="AU63" s="16">
        <v>842.141147058824</v>
      </c>
      <c r="AV63" s="48">
        <v>630</v>
      </c>
      <c r="AW63" s="46">
        <v>1.33673197945845</v>
      </c>
      <c r="AX63" s="15">
        <v>1.4999999999999999E-2</v>
      </c>
      <c r="AY63" s="3"/>
      <c r="AZ63" s="39">
        <v>271.5</v>
      </c>
      <c r="BA63" s="16">
        <v>88.725490196078397</v>
      </c>
      <c r="BB63" s="40">
        <v>70</v>
      </c>
      <c r="BC63" s="44">
        <v>1.2675070028011199</v>
      </c>
      <c r="BD63" s="15">
        <v>2.138E-2</v>
      </c>
      <c r="BE63" s="14"/>
      <c r="BF63" s="13">
        <v>-32</v>
      </c>
      <c r="BG63" s="16">
        <v>-10.457516339869301</v>
      </c>
      <c r="BH63" s="40">
        <v>100</v>
      </c>
      <c r="BI63" s="15">
        <v>-0.1</v>
      </c>
      <c r="BJ63" s="14"/>
      <c r="BK63" s="49">
        <v>1.9047619047619001E-2</v>
      </c>
      <c r="BL63" s="49">
        <v>2.31228244654401E-2</v>
      </c>
      <c r="BM63" s="54">
        <v>0.21394828443560801</v>
      </c>
      <c r="BN63" s="3"/>
      <c r="BO63" s="14"/>
    </row>
    <row r="64" spans="1:67" s="1" customFormat="1" ht="21.4" customHeight="1" x14ac:dyDescent="0.2">
      <c r="A64" s="32" t="s">
        <v>34</v>
      </c>
      <c r="B64" s="32" t="s">
        <v>57</v>
      </c>
      <c r="C64" s="137" t="s">
        <v>160</v>
      </c>
      <c r="D64" s="138">
        <v>2.7</v>
      </c>
      <c r="E64" s="139"/>
      <c r="F64" s="140">
        <f t="shared" si="1"/>
        <v>5.2379999999999996E-2</v>
      </c>
      <c r="G64" s="15">
        <f t="shared" si="2"/>
        <v>5.2379999999999996E-2</v>
      </c>
      <c r="H64" s="15">
        <f t="shared" si="3"/>
        <v>4.7379999999999999E-2</v>
      </c>
      <c r="I64" s="34">
        <v>-2.5000000000000001E-3</v>
      </c>
      <c r="J64" s="34">
        <v>0</v>
      </c>
      <c r="K64" s="35">
        <v>0</v>
      </c>
      <c r="L64" s="15">
        <v>4.9880000000000001E-2</v>
      </c>
      <c r="M64" s="14"/>
      <c r="N64" s="36">
        <v>5</v>
      </c>
      <c r="O64" s="3"/>
      <c r="P64" s="37">
        <v>0.627</v>
      </c>
      <c r="Q64" s="38">
        <v>0.7</v>
      </c>
      <c r="R64" s="37"/>
      <c r="S64" s="3"/>
      <c r="T64" s="13">
        <v>121</v>
      </c>
      <c r="U64" s="39">
        <v>44.814814814814802</v>
      </c>
      <c r="V64" s="40">
        <v>32</v>
      </c>
      <c r="W64" s="46">
        <v>1.4004629629629599</v>
      </c>
      <c r="X64" s="42">
        <v>1.4999999999999999E-2</v>
      </c>
      <c r="Y64" s="3"/>
      <c r="Z64" s="13">
        <v>171</v>
      </c>
      <c r="AA64" s="39">
        <v>63.3333333333333</v>
      </c>
      <c r="AB64" s="43">
        <v>38</v>
      </c>
      <c r="AC64" s="46">
        <v>1.6666666666666701</v>
      </c>
      <c r="AD64" s="42">
        <v>0.01</v>
      </c>
      <c r="AE64" s="3"/>
      <c r="AF64" s="45">
        <v>392</v>
      </c>
      <c r="AG64" s="16">
        <v>145.18518518518499</v>
      </c>
      <c r="AH64" s="43">
        <v>140</v>
      </c>
      <c r="AI64" s="44">
        <v>1.0370370370370401</v>
      </c>
      <c r="AJ64" s="15">
        <v>2E-3</v>
      </c>
      <c r="AK64" s="37">
        <v>0.55882352941176472</v>
      </c>
      <c r="AL64" s="84">
        <f t="shared" si="4"/>
        <v>7.0000000000000001E-3</v>
      </c>
      <c r="AM64" s="3"/>
      <c r="AN64" s="39">
        <v>1808.72048</v>
      </c>
      <c r="AO64" s="39">
        <v>669.89647407407404</v>
      </c>
      <c r="AP64" s="47">
        <v>805.51700000000005</v>
      </c>
      <c r="AQ64" s="37">
        <v>0.83163542678065605</v>
      </c>
      <c r="AR64" s="42"/>
      <c r="AS64" s="14"/>
      <c r="AT64" s="39">
        <v>1751.6534300000001</v>
      </c>
      <c r="AU64" s="16">
        <v>648.76052962963001</v>
      </c>
      <c r="AV64" s="48">
        <v>630</v>
      </c>
      <c r="AW64" s="44">
        <v>1.02977861845973</v>
      </c>
      <c r="AX64" s="15">
        <v>2.2499999999999998E-3</v>
      </c>
      <c r="AY64" s="3"/>
      <c r="AZ64" s="39">
        <v>236.1</v>
      </c>
      <c r="BA64" s="16">
        <v>87.4444444444444</v>
      </c>
      <c r="BB64" s="40">
        <v>70</v>
      </c>
      <c r="BC64" s="44">
        <v>1.2492063492063501</v>
      </c>
      <c r="BD64" s="15">
        <v>2.0629999999999999E-2</v>
      </c>
      <c r="BE64" s="14"/>
      <c r="BF64" s="13">
        <v>-76</v>
      </c>
      <c r="BG64" s="16">
        <v>-28.148148148148099</v>
      </c>
      <c r="BH64" s="40">
        <v>100</v>
      </c>
      <c r="BI64" s="15">
        <v>-0.28000000000000003</v>
      </c>
      <c r="BJ64" s="14"/>
      <c r="BK64" s="49">
        <v>2.3977433004231299E-2</v>
      </c>
      <c r="BL64" s="49">
        <v>3.2474195690227602E-2</v>
      </c>
      <c r="BM64" s="54">
        <v>0.35436498496302199</v>
      </c>
      <c r="BN64" s="3"/>
      <c r="BO64" s="14"/>
    </row>
    <row r="65" spans="1:67" s="1" customFormat="1" ht="21.4" customHeight="1" x14ac:dyDescent="0.2">
      <c r="A65" s="32" t="s">
        <v>34</v>
      </c>
      <c r="B65" s="32" t="s">
        <v>57</v>
      </c>
      <c r="C65" s="137" t="s">
        <v>161</v>
      </c>
      <c r="D65" s="138">
        <v>7.76</v>
      </c>
      <c r="E65" s="139"/>
      <c r="F65" s="140">
        <f>IF(G65&gt;=9%,9%,G65)+0.225%</f>
        <v>4.0250000000000001E-2</v>
      </c>
      <c r="G65" s="15">
        <f t="shared" si="2"/>
        <v>3.7999999999999999E-2</v>
      </c>
      <c r="H65" s="15">
        <f t="shared" si="3"/>
        <v>3.7999999999999999E-2</v>
      </c>
      <c r="I65" s="34">
        <v>0</v>
      </c>
      <c r="J65" s="34">
        <v>0</v>
      </c>
      <c r="K65" s="35">
        <v>0</v>
      </c>
      <c r="L65" s="15">
        <v>3.7999999999999999E-2</v>
      </c>
      <c r="M65" s="14"/>
      <c r="N65" s="36">
        <v>4</v>
      </c>
      <c r="O65" s="3"/>
      <c r="P65" s="85">
        <v>0.84</v>
      </c>
      <c r="Q65" s="38">
        <v>0.7</v>
      </c>
      <c r="R65" s="86">
        <v>1.4999999999999999E-2</v>
      </c>
      <c r="S65" s="3"/>
      <c r="T65" s="13">
        <v>208</v>
      </c>
      <c r="U65" s="39">
        <v>26.8041237113402</v>
      </c>
      <c r="V65" s="40">
        <v>32</v>
      </c>
      <c r="W65" s="37">
        <v>0.83762886597938102</v>
      </c>
      <c r="X65" s="42"/>
      <c r="Y65" s="3"/>
      <c r="Z65" s="13">
        <v>374</v>
      </c>
      <c r="AA65" s="39">
        <v>48.195876288659797</v>
      </c>
      <c r="AB65" s="43">
        <v>38</v>
      </c>
      <c r="AC65" s="46">
        <v>1.2683125339121</v>
      </c>
      <c r="AD65" s="42">
        <v>0.01</v>
      </c>
      <c r="AE65" s="3"/>
      <c r="AF65" s="45">
        <v>1349</v>
      </c>
      <c r="AG65" s="16">
        <v>173.84020618556701</v>
      </c>
      <c r="AH65" s="43">
        <v>140</v>
      </c>
      <c r="AI65" s="46">
        <v>1.24171575846834</v>
      </c>
      <c r="AJ65" s="15">
        <v>0.01</v>
      </c>
      <c r="AK65" s="37">
        <v>0.37628865979381443</v>
      </c>
      <c r="AL65" s="84">
        <f t="shared" si="4"/>
        <v>0.01</v>
      </c>
      <c r="AM65" s="3"/>
      <c r="AN65" s="39">
        <v>5202.9732400000003</v>
      </c>
      <c r="AO65" s="39">
        <v>670.486242268041</v>
      </c>
      <c r="AP65" s="47">
        <v>835.82399999999996</v>
      </c>
      <c r="AQ65" s="37">
        <v>0.80218591745156997</v>
      </c>
      <c r="AR65" s="42"/>
      <c r="AS65" s="14"/>
      <c r="AT65" s="39">
        <v>3852.7827299999999</v>
      </c>
      <c r="AU65" s="16">
        <v>496.49261984536099</v>
      </c>
      <c r="AV65" s="48">
        <v>630</v>
      </c>
      <c r="AW65" s="41">
        <v>0.78808352356406497</v>
      </c>
      <c r="AX65" s="15"/>
      <c r="AY65" s="3"/>
      <c r="AZ65" s="39">
        <v>524.9</v>
      </c>
      <c r="BA65" s="16">
        <v>67.641752577319593</v>
      </c>
      <c r="BB65" s="40">
        <v>70</v>
      </c>
      <c r="BC65" s="44">
        <v>0.96631075110456499</v>
      </c>
      <c r="BD65" s="15">
        <v>5.2500000000000003E-3</v>
      </c>
      <c r="BE65" s="14"/>
      <c r="BF65" s="13">
        <v>-227</v>
      </c>
      <c r="BG65" s="16">
        <v>-29.252577319587601</v>
      </c>
      <c r="BH65" s="40">
        <v>100</v>
      </c>
      <c r="BI65" s="15">
        <v>-0.28999999999999998</v>
      </c>
      <c r="BJ65" s="14"/>
      <c r="BK65" s="49">
        <v>1.9703026841804701E-2</v>
      </c>
      <c r="BL65" s="49">
        <v>1.8886990833193E-2</v>
      </c>
      <c r="BM65" s="50">
        <v>-4.1416784089248898E-2</v>
      </c>
      <c r="BN65" s="3"/>
      <c r="BO65" s="14"/>
    </row>
    <row r="66" spans="1:67" s="1" customFormat="1" ht="21.4" customHeight="1" x14ac:dyDescent="0.2">
      <c r="A66" s="32" t="s">
        <v>34</v>
      </c>
      <c r="B66" s="32" t="s">
        <v>57</v>
      </c>
      <c r="C66" s="137" t="s">
        <v>162</v>
      </c>
      <c r="D66" s="138">
        <v>5.27</v>
      </c>
      <c r="E66" s="139"/>
      <c r="F66" s="140">
        <f t="shared" si="1"/>
        <v>5.5500000000000001E-2</v>
      </c>
      <c r="G66" s="15">
        <f t="shared" si="2"/>
        <v>5.5500000000000001E-2</v>
      </c>
      <c r="H66" s="15">
        <f t="shared" si="3"/>
        <v>5.0500000000000003E-2</v>
      </c>
      <c r="I66" s="34">
        <v>0</v>
      </c>
      <c r="J66" s="34">
        <v>2.5000000000000001E-3</v>
      </c>
      <c r="K66" s="35">
        <v>0</v>
      </c>
      <c r="L66" s="15">
        <v>4.8000000000000001E-2</v>
      </c>
      <c r="M66" s="14"/>
      <c r="N66" s="36">
        <v>5</v>
      </c>
      <c r="O66" s="3"/>
      <c r="P66" s="44">
        <v>0.73</v>
      </c>
      <c r="Q66" s="38">
        <v>0.7</v>
      </c>
      <c r="R66" s="37">
        <v>3.0000000000000001E-3</v>
      </c>
      <c r="S66" s="3"/>
      <c r="T66" s="13">
        <v>137</v>
      </c>
      <c r="U66" s="39">
        <v>25.996204933586299</v>
      </c>
      <c r="V66" s="40">
        <v>32</v>
      </c>
      <c r="W66" s="37">
        <v>0.81238140417457305</v>
      </c>
      <c r="X66" s="42"/>
      <c r="Y66" s="3"/>
      <c r="Z66" s="13">
        <v>247</v>
      </c>
      <c r="AA66" s="39">
        <v>46.869070208728701</v>
      </c>
      <c r="AB66" s="43">
        <v>38</v>
      </c>
      <c r="AC66" s="46">
        <v>1.2333965844402299</v>
      </c>
      <c r="AD66" s="42">
        <v>0.01</v>
      </c>
      <c r="AE66" s="3"/>
      <c r="AF66" s="45">
        <v>1088</v>
      </c>
      <c r="AG66" s="16">
        <v>206.45161290322599</v>
      </c>
      <c r="AH66" s="43">
        <v>140</v>
      </c>
      <c r="AI66" s="46">
        <v>1.4746543778801899</v>
      </c>
      <c r="AJ66" s="15">
        <v>0.01</v>
      </c>
      <c r="AK66" s="37">
        <v>0.52032520325203258</v>
      </c>
      <c r="AL66" s="84">
        <f t="shared" si="4"/>
        <v>1.4999999999999999E-2</v>
      </c>
      <c r="AM66" s="3"/>
      <c r="AN66" s="39">
        <v>7188.0528999999997</v>
      </c>
      <c r="AO66" s="39">
        <v>1363.9569070208699</v>
      </c>
      <c r="AP66" s="47">
        <v>943</v>
      </c>
      <c r="AQ66" s="46">
        <v>1.4464018102024101</v>
      </c>
      <c r="AR66" s="42">
        <v>0.01</v>
      </c>
      <c r="AS66" s="14"/>
      <c r="AT66" s="39">
        <v>4020.31115</v>
      </c>
      <c r="AU66" s="16">
        <v>762.86739089184096</v>
      </c>
      <c r="AV66" s="48">
        <v>630</v>
      </c>
      <c r="AW66" s="46">
        <v>1.21090062046324</v>
      </c>
      <c r="AX66" s="15">
        <v>1.4999999999999999E-2</v>
      </c>
      <c r="AY66" s="3"/>
      <c r="AZ66" s="39">
        <v>283.89999999999998</v>
      </c>
      <c r="BA66" s="16">
        <v>53.870967741935502</v>
      </c>
      <c r="BB66" s="40">
        <v>70</v>
      </c>
      <c r="BC66" s="41">
        <v>0.76958525345622097</v>
      </c>
      <c r="BD66" s="15"/>
      <c r="BE66" s="14"/>
      <c r="BF66" s="13">
        <v>-167</v>
      </c>
      <c r="BG66" s="16">
        <v>-31.688804554079699</v>
      </c>
      <c r="BH66" s="40">
        <v>100</v>
      </c>
      <c r="BI66" s="15">
        <v>-0.32</v>
      </c>
      <c r="BJ66" s="14"/>
      <c r="BK66" s="49">
        <v>1.03487926408586E-2</v>
      </c>
      <c r="BL66" s="52">
        <v>1.08056265984655E-2</v>
      </c>
      <c r="BM66" s="50">
        <v>4.4143696125792498E-2</v>
      </c>
      <c r="BN66" s="3"/>
      <c r="BO66" s="14"/>
    </row>
    <row r="67" spans="1:67" s="1" customFormat="1" ht="21.4" customHeight="1" x14ac:dyDescent="0.2">
      <c r="A67" s="32" t="s">
        <v>34</v>
      </c>
      <c r="B67" s="32" t="s">
        <v>57</v>
      </c>
      <c r="C67" s="137" t="s">
        <v>163</v>
      </c>
      <c r="D67" s="138">
        <v>2.97</v>
      </c>
      <c r="E67" s="139"/>
      <c r="F67" s="140">
        <f t="shared" si="1"/>
        <v>0.03</v>
      </c>
      <c r="G67" s="15">
        <f t="shared" si="2"/>
        <v>0.03</v>
      </c>
      <c r="H67" s="15">
        <f t="shared" si="3"/>
        <v>0.03</v>
      </c>
      <c r="I67" s="34">
        <v>0</v>
      </c>
      <c r="J67" s="34">
        <v>2.5000000000000001E-3</v>
      </c>
      <c r="K67" s="35">
        <v>0</v>
      </c>
      <c r="L67" s="15">
        <v>2.75E-2</v>
      </c>
      <c r="M67" s="14"/>
      <c r="N67" s="36">
        <v>3</v>
      </c>
      <c r="O67" s="3"/>
      <c r="P67" s="37">
        <v>0.63</v>
      </c>
      <c r="Q67" s="38">
        <v>0.7</v>
      </c>
      <c r="R67" s="37"/>
      <c r="S67" s="3"/>
      <c r="T67" s="13">
        <v>105</v>
      </c>
      <c r="U67" s="39">
        <v>35.3535353535353</v>
      </c>
      <c r="V67" s="40">
        <v>32</v>
      </c>
      <c r="W67" s="44">
        <v>1.1047979797979799</v>
      </c>
      <c r="X67" s="42">
        <v>7.4999999999999997E-3</v>
      </c>
      <c r="Y67" s="3"/>
      <c r="Z67" s="13">
        <v>147</v>
      </c>
      <c r="AA67" s="39">
        <v>49.494949494949502</v>
      </c>
      <c r="AB67" s="43">
        <v>38</v>
      </c>
      <c r="AC67" s="46">
        <v>1.3024986709197199</v>
      </c>
      <c r="AD67" s="42">
        <v>0.01</v>
      </c>
      <c r="AE67" s="3"/>
      <c r="AF67" s="45">
        <v>508</v>
      </c>
      <c r="AG67" s="16">
        <v>171.04377104377099</v>
      </c>
      <c r="AH67" s="43">
        <v>140</v>
      </c>
      <c r="AI67" s="46">
        <v>1.22174122174122</v>
      </c>
      <c r="AJ67" s="15">
        <v>0.01</v>
      </c>
      <c r="AK67" s="37">
        <v>0.30769230769230771</v>
      </c>
      <c r="AL67" s="84">
        <f t="shared" si="4"/>
        <v>0.01</v>
      </c>
      <c r="AM67" s="3"/>
      <c r="AN67" s="39">
        <v>2275.46884</v>
      </c>
      <c r="AO67" s="39">
        <v>766.15112457912403</v>
      </c>
      <c r="AP67" s="47">
        <v>943</v>
      </c>
      <c r="AQ67" s="37">
        <v>0.81246142585272996</v>
      </c>
      <c r="AR67" s="42"/>
      <c r="AS67" s="14"/>
      <c r="AT67" s="39">
        <v>1846.79187</v>
      </c>
      <c r="AU67" s="16">
        <v>621.81544444444501</v>
      </c>
      <c r="AV67" s="48">
        <v>630</v>
      </c>
      <c r="AW67" s="37">
        <v>0.98700864197530902</v>
      </c>
      <c r="AX67" s="15"/>
      <c r="AY67" s="3"/>
      <c r="AZ67" s="39">
        <v>126.4</v>
      </c>
      <c r="BA67" s="16">
        <v>42.558922558922497</v>
      </c>
      <c r="BB67" s="40">
        <v>70</v>
      </c>
      <c r="BC67" s="41">
        <v>0.60798460798460796</v>
      </c>
      <c r="BD67" s="15"/>
      <c r="BE67" s="14"/>
      <c r="BF67" s="13">
        <v>5</v>
      </c>
      <c r="BG67" s="16">
        <v>1.6835016835016801</v>
      </c>
      <c r="BH67" s="40">
        <v>100</v>
      </c>
      <c r="BI67" s="15">
        <v>0.02</v>
      </c>
      <c r="BJ67" s="14"/>
      <c r="BK67" s="49">
        <v>1.3828867761452E-2</v>
      </c>
      <c r="BL67" s="52">
        <v>1.3873596124201699E-2</v>
      </c>
      <c r="BM67" s="50">
        <v>3.2344197313376299E-3</v>
      </c>
      <c r="BN67" s="3"/>
      <c r="BO67" s="14"/>
    </row>
    <row r="68" spans="1:67" s="1" customFormat="1" ht="21.4" customHeight="1" x14ac:dyDescent="0.2">
      <c r="A68" s="32" t="s">
        <v>34</v>
      </c>
      <c r="B68" s="32" t="s">
        <v>57</v>
      </c>
      <c r="C68" s="137" t="s">
        <v>164</v>
      </c>
      <c r="D68" s="138">
        <v>1.28</v>
      </c>
      <c r="E68" s="139"/>
      <c r="F68" s="140">
        <f t="shared" si="1"/>
        <v>2.1499999999999998E-2</v>
      </c>
      <c r="G68" s="15">
        <f t="shared" si="2"/>
        <v>2.1499999999999998E-2</v>
      </c>
      <c r="H68" s="15">
        <f t="shared" si="3"/>
        <v>2.1499999999999998E-2</v>
      </c>
      <c r="I68" s="34">
        <v>0</v>
      </c>
      <c r="J68" s="34">
        <v>0</v>
      </c>
      <c r="K68" s="35">
        <v>0</v>
      </c>
      <c r="L68" s="15">
        <v>2.1499999999999998E-2</v>
      </c>
      <c r="M68" s="14"/>
      <c r="N68" s="36">
        <v>3</v>
      </c>
      <c r="O68" s="3"/>
      <c r="P68" s="37">
        <v>0.625</v>
      </c>
      <c r="Q68" s="38">
        <v>0.7</v>
      </c>
      <c r="R68" s="37"/>
      <c r="S68" s="3"/>
      <c r="T68" s="13">
        <v>25</v>
      </c>
      <c r="U68" s="39">
        <v>19.53125</v>
      </c>
      <c r="V68" s="40">
        <v>32</v>
      </c>
      <c r="W68" s="41">
        <v>0.6103515625</v>
      </c>
      <c r="X68" s="42"/>
      <c r="Y68" s="3"/>
      <c r="Z68" s="13">
        <v>54</v>
      </c>
      <c r="AA68" s="39">
        <v>42.1875</v>
      </c>
      <c r="AB68" s="43">
        <v>38</v>
      </c>
      <c r="AC68" s="44">
        <v>1.11019736842105</v>
      </c>
      <c r="AD68" s="42">
        <v>5.4999999999999997E-3</v>
      </c>
      <c r="AE68" s="3"/>
      <c r="AF68" s="45">
        <v>226</v>
      </c>
      <c r="AG68" s="16">
        <v>176.5625</v>
      </c>
      <c r="AH68" s="43">
        <v>140</v>
      </c>
      <c r="AI68" s="46">
        <v>1.26116071428571</v>
      </c>
      <c r="AJ68" s="15">
        <v>0.01</v>
      </c>
      <c r="AK68" s="37">
        <v>0.32250000000000001</v>
      </c>
      <c r="AL68" s="84">
        <f t="shared" si="4"/>
        <v>0.01</v>
      </c>
      <c r="AM68" s="3"/>
      <c r="AN68" s="39">
        <v>1122.71569</v>
      </c>
      <c r="AO68" s="39">
        <v>877.12163281250002</v>
      </c>
      <c r="AP68" s="47">
        <v>943</v>
      </c>
      <c r="AQ68" s="37">
        <v>0.93013958940880204</v>
      </c>
      <c r="AR68" s="42"/>
      <c r="AS68" s="14"/>
      <c r="AT68" s="39">
        <v>674.74095999999997</v>
      </c>
      <c r="AU68" s="16">
        <v>527.14137500000004</v>
      </c>
      <c r="AV68" s="48">
        <v>630</v>
      </c>
      <c r="AW68" s="37">
        <v>0.83673234126984097</v>
      </c>
      <c r="AX68" s="15"/>
      <c r="AY68" s="3"/>
      <c r="AZ68" s="39">
        <v>88.1</v>
      </c>
      <c r="BA68" s="16">
        <v>68.828125</v>
      </c>
      <c r="BB68" s="40">
        <v>70</v>
      </c>
      <c r="BC68" s="44">
        <v>0.98325892857142905</v>
      </c>
      <c r="BD68" s="15">
        <v>6.0000000000000001E-3</v>
      </c>
      <c r="BE68" s="14"/>
      <c r="BF68" s="13">
        <v>14</v>
      </c>
      <c r="BG68" s="16">
        <v>10.9375</v>
      </c>
      <c r="BH68" s="40">
        <v>100</v>
      </c>
      <c r="BI68" s="15">
        <v>0.11</v>
      </c>
      <c r="BJ68" s="14"/>
      <c r="BK68" s="49"/>
      <c r="BL68" s="49"/>
      <c r="BM68" s="50"/>
      <c r="BN68" s="3"/>
      <c r="BO68" s="14"/>
    </row>
    <row r="69" spans="1:67" s="1" customFormat="1" ht="21.4" customHeight="1" x14ac:dyDescent="0.2">
      <c r="A69" s="32" t="s">
        <v>34</v>
      </c>
      <c r="B69" s="32" t="s">
        <v>57</v>
      </c>
      <c r="C69" s="137" t="s">
        <v>165</v>
      </c>
      <c r="D69" s="138">
        <v>0.55000000000000004</v>
      </c>
      <c r="E69" s="139"/>
      <c r="F69" s="140">
        <f t="shared" si="1"/>
        <v>5.6750000000000002E-2</v>
      </c>
      <c r="G69" s="15">
        <f t="shared" si="2"/>
        <v>5.6750000000000002E-2</v>
      </c>
      <c r="H69" s="15">
        <f t="shared" si="3"/>
        <v>5.1749999999999997E-2</v>
      </c>
      <c r="I69" s="34">
        <v>0</v>
      </c>
      <c r="J69" s="34">
        <v>0</v>
      </c>
      <c r="K69" s="35">
        <v>0</v>
      </c>
      <c r="L69" s="15">
        <v>5.1749999999999997E-2</v>
      </c>
      <c r="M69" s="14"/>
      <c r="N69" s="36">
        <v>5</v>
      </c>
      <c r="O69" s="3"/>
      <c r="P69" s="37">
        <v>0.60599999999999998</v>
      </c>
      <c r="Q69" s="38">
        <v>0.7</v>
      </c>
      <c r="R69" s="37"/>
      <c r="S69" s="3"/>
      <c r="T69" s="13">
        <v>21</v>
      </c>
      <c r="U69" s="39">
        <v>38.181818181818201</v>
      </c>
      <c r="V69" s="40">
        <v>32</v>
      </c>
      <c r="W69" s="44">
        <v>1.1931818181818199</v>
      </c>
      <c r="X69" s="42">
        <v>1.4250000000000001E-2</v>
      </c>
      <c r="Y69" s="3"/>
      <c r="Z69" s="13">
        <v>22</v>
      </c>
      <c r="AA69" s="39">
        <v>40</v>
      </c>
      <c r="AB69" s="43">
        <v>38</v>
      </c>
      <c r="AC69" s="44">
        <v>1.0526315789473699</v>
      </c>
      <c r="AD69" s="42">
        <v>2.5000000000000001E-3</v>
      </c>
      <c r="AE69" s="3"/>
      <c r="AF69" s="45">
        <v>92</v>
      </c>
      <c r="AG69" s="16">
        <v>167.272727272727</v>
      </c>
      <c r="AH69" s="43">
        <v>140</v>
      </c>
      <c r="AI69" s="44">
        <v>1.1948051948051901</v>
      </c>
      <c r="AJ69" s="15">
        <v>9.4999999999999998E-3</v>
      </c>
      <c r="AK69" s="37">
        <v>0.63639999999999997</v>
      </c>
      <c r="AL69" s="84">
        <f t="shared" si="4"/>
        <v>1.4499999999999999E-2</v>
      </c>
      <c r="AM69" s="3"/>
      <c r="AN69" s="39">
        <v>493.79534000000001</v>
      </c>
      <c r="AO69" s="39">
        <v>897.809709090909</v>
      </c>
      <c r="AP69" s="47">
        <v>844.68700000000001</v>
      </c>
      <c r="AQ69" s="44">
        <v>1.06289040685</v>
      </c>
      <c r="AR69" s="42">
        <v>3.0000000000000001E-3</v>
      </c>
      <c r="AS69" s="14"/>
      <c r="AT69" s="39">
        <v>340.14699000000002</v>
      </c>
      <c r="AU69" s="16">
        <v>618.44907272727301</v>
      </c>
      <c r="AV69" s="48">
        <v>630</v>
      </c>
      <c r="AW69" s="37">
        <v>0.98166519480519498</v>
      </c>
      <c r="AX69" s="15"/>
      <c r="AY69" s="3"/>
      <c r="AZ69" s="39">
        <v>49.9</v>
      </c>
      <c r="BA69" s="16">
        <v>90.727272727272705</v>
      </c>
      <c r="BB69" s="40">
        <v>70</v>
      </c>
      <c r="BC69" s="44">
        <v>1.2961038961039</v>
      </c>
      <c r="BD69" s="15">
        <v>2.2499999999999999E-2</v>
      </c>
      <c r="BE69" s="14"/>
      <c r="BF69" s="13">
        <v>-20</v>
      </c>
      <c r="BG69" s="16">
        <v>-36.363636363636402</v>
      </c>
      <c r="BH69" s="40">
        <v>100</v>
      </c>
      <c r="BI69" s="15">
        <v>-0.36</v>
      </c>
      <c r="BJ69" s="14"/>
      <c r="BK69" s="49"/>
      <c r="BL69" s="49"/>
      <c r="BM69" s="50"/>
      <c r="BN69" s="3"/>
      <c r="BO69" s="14"/>
    </row>
    <row r="70" spans="1:67" s="1" customFormat="1" ht="21.4" customHeight="1" x14ac:dyDescent="0.2">
      <c r="A70" s="32" t="s">
        <v>35</v>
      </c>
      <c r="B70" s="32" t="s">
        <v>45</v>
      </c>
      <c r="C70" s="137" t="s">
        <v>166</v>
      </c>
      <c r="D70" s="138">
        <v>3</v>
      </c>
      <c r="E70" s="139"/>
      <c r="F70" s="140">
        <f>IF(G70&gt;=9%,9%,G70)+0.75%</f>
        <v>4.2250000000000003E-2</v>
      </c>
      <c r="G70" s="15">
        <f t="shared" si="2"/>
        <v>3.4750000000000003E-2</v>
      </c>
      <c r="H70" s="15">
        <f t="shared" si="3"/>
        <v>3.4750000000000003E-2</v>
      </c>
      <c r="I70" s="34">
        <v>0</v>
      </c>
      <c r="J70" s="34">
        <v>0</v>
      </c>
      <c r="K70" s="35">
        <v>0</v>
      </c>
      <c r="L70" s="15">
        <v>3.4750000000000003E-2</v>
      </c>
      <c r="M70" s="14"/>
      <c r="N70" s="36">
        <v>4</v>
      </c>
      <c r="O70" s="3"/>
      <c r="P70" s="53">
        <v>0.46200000000000002</v>
      </c>
      <c r="Q70" s="38">
        <v>0.7</v>
      </c>
      <c r="R70" s="37"/>
      <c r="S70" s="3"/>
      <c r="T70" s="13">
        <v>76</v>
      </c>
      <c r="U70" s="39">
        <v>23.974763406940099</v>
      </c>
      <c r="V70" s="40">
        <v>32</v>
      </c>
      <c r="W70" s="41">
        <v>0.74921135646687698</v>
      </c>
      <c r="X70" s="42"/>
      <c r="Y70" s="3"/>
      <c r="Z70" s="13">
        <v>173</v>
      </c>
      <c r="AA70" s="39">
        <v>54.574132492113598</v>
      </c>
      <c r="AB70" s="43">
        <v>38</v>
      </c>
      <c r="AC70" s="46">
        <v>1.43616138137141</v>
      </c>
      <c r="AD70" s="42">
        <v>0.01</v>
      </c>
      <c r="AE70" s="3"/>
      <c r="AF70" s="45">
        <v>628</v>
      </c>
      <c r="AG70" s="16">
        <v>198.10725552050499</v>
      </c>
      <c r="AH70" s="43">
        <v>140</v>
      </c>
      <c r="AI70" s="46">
        <v>1.4150518251464601</v>
      </c>
      <c r="AJ70" s="15">
        <v>0.01</v>
      </c>
      <c r="AK70" s="37">
        <v>0.40740740740740738</v>
      </c>
      <c r="AL70" s="84">
        <f t="shared" ref="AL70:AL89" si="5">IF(AK70&gt;=50%,AJ70+0.5%,AJ70)</f>
        <v>0.01</v>
      </c>
      <c r="AM70" s="3"/>
      <c r="AN70" s="39">
        <v>3302.8052499999999</v>
      </c>
      <c r="AO70" s="88">
        <f>AN70/D70</f>
        <v>1100.9350833333333</v>
      </c>
      <c r="AP70" s="47">
        <v>943</v>
      </c>
      <c r="AQ70" s="85">
        <f>AO70/AP70</f>
        <v>1.1674815305761752</v>
      </c>
      <c r="AR70" s="89">
        <v>8.0000000000000002E-3</v>
      </c>
      <c r="AS70" s="14"/>
      <c r="AT70" s="39">
        <v>2253.4429500000001</v>
      </c>
      <c r="AU70" s="90">
        <f>AT70/D70</f>
        <v>751.14765</v>
      </c>
      <c r="AV70" s="48">
        <v>630</v>
      </c>
      <c r="AW70" s="85">
        <f>AU70/AV70</f>
        <v>1.1922978571428571</v>
      </c>
      <c r="AX70" s="87">
        <v>1.4250000000000001E-2</v>
      </c>
      <c r="AY70" s="3"/>
      <c r="AZ70" s="39">
        <v>174</v>
      </c>
      <c r="BA70" s="16">
        <v>54.889589905362797</v>
      </c>
      <c r="BB70" s="40">
        <v>70</v>
      </c>
      <c r="BC70" s="41">
        <v>0.78413699864803998</v>
      </c>
      <c r="BD70" s="15"/>
      <c r="BE70" s="14"/>
      <c r="BF70" s="13">
        <v>-152</v>
      </c>
      <c r="BG70" s="16">
        <v>-47.949526813880098</v>
      </c>
      <c r="BH70" s="40">
        <v>100</v>
      </c>
      <c r="BI70" s="15">
        <v>-0.48</v>
      </c>
      <c r="BJ70" s="14"/>
      <c r="BK70" s="49">
        <v>2.28028503562945E-2</v>
      </c>
      <c r="BL70" s="49">
        <v>2.2398106972379699E-2</v>
      </c>
      <c r="BM70" s="50">
        <v>-1.7749683815430201E-2</v>
      </c>
      <c r="BN70" s="3"/>
      <c r="BO70" s="14"/>
    </row>
    <row r="71" spans="1:67" s="1" customFormat="1" ht="21.4" customHeight="1" x14ac:dyDescent="0.2">
      <c r="A71" s="32" t="s">
        <v>35</v>
      </c>
      <c r="B71" s="32" t="s">
        <v>45</v>
      </c>
      <c r="C71" s="137" t="s">
        <v>167</v>
      </c>
      <c r="D71" s="138">
        <v>6.18</v>
      </c>
      <c r="E71" s="139"/>
      <c r="F71" s="140">
        <f t="shared" ref="F71:F134" si="6">IF(G71&gt;=9%,9%,G71)</f>
        <v>6.838000000000001E-2</v>
      </c>
      <c r="G71" s="15">
        <f t="shared" ref="G71:G134" si="7">H71+AL71-AJ71</f>
        <v>6.838000000000001E-2</v>
      </c>
      <c r="H71" s="15">
        <f t="shared" ref="H71:H134" si="8">L71+K71+J71+I71</f>
        <v>6.3380000000000006E-2</v>
      </c>
      <c r="I71" s="34">
        <v>0</v>
      </c>
      <c r="J71" s="34">
        <v>0</v>
      </c>
      <c r="K71" s="35">
        <v>0</v>
      </c>
      <c r="L71" s="15">
        <v>6.3380000000000006E-2</v>
      </c>
      <c r="M71" s="14"/>
      <c r="N71" s="36">
        <v>5</v>
      </c>
      <c r="O71" s="3"/>
      <c r="P71" s="53">
        <v>0.40400000000000003</v>
      </c>
      <c r="Q71" s="38">
        <v>0.7</v>
      </c>
      <c r="R71" s="37"/>
      <c r="S71" s="3"/>
      <c r="T71" s="13">
        <v>114</v>
      </c>
      <c r="U71" s="39">
        <v>18.446601941747598</v>
      </c>
      <c r="V71" s="40">
        <v>32</v>
      </c>
      <c r="W71" s="41">
        <v>0.57645631067961101</v>
      </c>
      <c r="X71" s="42"/>
      <c r="Y71" s="3"/>
      <c r="Z71" s="13">
        <v>275</v>
      </c>
      <c r="AA71" s="39">
        <v>44.498381877022602</v>
      </c>
      <c r="AB71" s="43">
        <v>38</v>
      </c>
      <c r="AC71" s="44">
        <v>1.1710100493953299</v>
      </c>
      <c r="AD71" s="42">
        <v>8.5000000000000006E-3</v>
      </c>
      <c r="AE71" s="3"/>
      <c r="AF71" s="45">
        <v>1230</v>
      </c>
      <c r="AG71" s="16">
        <v>199.02912621359201</v>
      </c>
      <c r="AH71" s="43">
        <v>140</v>
      </c>
      <c r="AI71" s="46">
        <v>1.42163661581137</v>
      </c>
      <c r="AJ71" s="15">
        <v>0.01</v>
      </c>
      <c r="AK71" s="37">
        <v>0.53982300884955747</v>
      </c>
      <c r="AL71" s="84">
        <f t="shared" si="5"/>
        <v>1.4999999999999999E-2</v>
      </c>
      <c r="AM71" s="3"/>
      <c r="AN71" s="39">
        <v>8516.0233900000003</v>
      </c>
      <c r="AO71" s="39">
        <v>1377.9973122977301</v>
      </c>
      <c r="AP71" s="47">
        <v>943</v>
      </c>
      <c r="AQ71" s="46">
        <v>1.46129089321074</v>
      </c>
      <c r="AR71" s="42">
        <v>0.01</v>
      </c>
      <c r="AS71" s="14"/>
      <c r="AT71" s="39">
        <v>4734.9078900000004</v>
      </c>
      <c r="AU71" s="16">
        <v>766.16632524271802</v>
      </c>
      <c r="AV71" s="48">
        <v>630</v>
      </c>
      <c r="AW71" s="46">
        <v>1.21613702419479</v>
      </c>
      <c r="AX71" s="15">
        <v>1.4999999999999999E-2</v>
      </c>
      <c r="AY71" s="3"/>
      <c r="AZ71" s="39">
        <v>531.5</v>
      </c>
      <c r="BA71" s="16">
        <v>86.003236245954696</v>
      </c>
      <c r="BB71" s="40">
        <v>70</v>
      </c>
      <c r="BC71" s="44">
        <v>1.2286176606565</v>
      </c>
      <c r="BD71" s="15">
        <v>1.9879999999999998E-2</v>
      </c>
      <c r="BE71" s="14"/>
      <c r="BF71" s="13">
        <v>-130</v>
      </c>
      <c r="BG71" s="16">
        <v>-21.035598705501599</v>
      </c>
      <c r="BH71" s="40">
        <v>100</v>
      </c>
      <c r="BI71" s="15">
        <v>-0.21</v>
      </c>
      <c r="BJ71" s="14"/>
      <c r="BK71" s="49">
        <v>2.2499999999999999E-2</v>
      </c>
      <c r="BL71" s="49">
        <v>2.3023053109314399E-2</v>
      </c>
      <c r="BM71" s="50">
        <v>2.32468048584176E-2</v>
      </c>
      <c r="BN71" s="3"/>
      <c r="BO71" s="14"/>
    </row>
    <row r="72" spans="1:67" s="1" customFormat="1" ht="21.4" customHeight="1" x14ac:dyDescent="0.2">
      <c r="A72" s="32" t="s">
        <v>35</v>
      </c>
      <c r="B72" s="32" t="s">
        <v>45</v>
      </c>
      <c r="C72" s="137" t="s">
        <v>168</v>
      </c>
      <c r="D72" s="138">
        <v>4.5999999999999996</v>
      </c>
      <c r="E72" s="139"/>
      <c r="F72" s="140">
        <f t="shared" si="6"/>
        <v>4.4249999999999998E-2</v>
      </c>
      <c r="G72" s="15">
        <f t="shared" si="7"/>
        <v>4.4249999999999998E-2</v>
      </c>
      <c r="H72" s="15">
        <f t="shared" si="8"/>
        <v>3.925E-2</v>
      </c>
      <c r="I72" s="34">
        <v>0</v>
      </c>
      <c r="J72" s="34">
        <v>0</v>
      </c>
      <c r="K72" s="35">
        <v>0</v>
      </c>
      <c r="L72" s="15">
        <v>3.925E-2</v>
      </c>
      <c r="M72" s="14"/>
      <c r="N72" s="36">
        <v>4</v>
      </c>
      <c r="O72" s="3"/>
      <c r="P72" s="53">
        <v>0.38600000000000001</v>
      </c>
      <c r="Q72" s="38">
        <v>0.7</v>
      </c>
      <c r="R72" s="37"/>
      <c r="S72" s="3"/>
      <c r="T72" s="13">
        <v>94</v>
      </c>
      <c r="U72" s="39">
        <v>20.434782608695599</v>
      </c>
      <c r="V72" s="40">
        <v>32</v>
      </c>
      <c r="W72" s="41">
        <v>0.63858695652173902</v>
      </c>
      <c r="X72" s="42"/>
      <c r="Y72" s="3"/>
      <c r="Z72" s="13">
        <v>251</v>
      </c>
      <c r="AA72" s="39">
        <v>54.565217391304301</v>
      </c>
      <c r="AB72" s="43">
        <v>38</v>
      </c>
      <c r="AC72" s="46">
        <v>1.43592677345538</v>
      </c>
      <c r="AD72" s="42">
        <v>0.01</v>
      </c>
      <c r="AE72" s="3"/>
      <c r="AF72" s="45">
        <v>759</v>
      </c>
      <c r="AG72" s="16">
        <v>165</v>
      </c>
      <c r="AH72" s="43">
        <v>140</v>
      </c>
      <c r="AI72" s="44">
        <v>1.1785714285714299</v>
      </c>
      <c r="AJ72" s="15">
        <v>8.9999999999999993E-3</v>
      </c>
      <c r="AK72" s="37">
        <v>0.67567567567567566</v>
      </c>
      <c r="AL72" s="84">
        <f t="shared" si="5"/>
        <v>1.3999999999999999E-2</v>
      </c>
      <c r="AM72" s="3"/>
      <c r="AN72" s="39">
        <v>4033.0074199999999</v>
      </c>
      <c r="AO72" s="39">
        <v>876.74074347826104</v>
      </c>
      <c r="AP72" s="47">
        <v>919.60400000000004</v>
      </c>
      <c r="AQ72" s="37">
        <v>0.95338944097487699</v>
      </c>
      <c r="AR72" s="42"/>
      <c r="AS72" s="14"/>
      <c r="AT72" s="39">
        <v>3558.70993</v>
      </c>
      <c r="AU72" s="16">
        <v>773.63259347826101</v>
      </c>
      <c r="AV72" s="48">
        <v>630</v>
      </c>
      <c r="AW72" s="46">
        <v>1.2279882436162901</v>
      </c>
      <c r="AX72" s="15">
        <v>1.4999999999999999E-2</v>
      </c>
      <c r="AY72" s="3"/>
      <c r="AZ72" s="39">
        <v>312.39999999999998</v>
      </c>
      <c r="BA72" s="16">
        <v>67.913043478260903</v>
      </c>
      <c r="BB72" s="40">
        <v>70</v>
      </c>
      <c r="BC72" s="44">
        <v>0.97018633540372701</v>
      </c>
      <c r="BD72" s="15">
        <v>5.2500000000000003E-3</v>
      </c>
      <c r="BE72" s="14"/>
      <c r="BF72" s="13">
        <v>-279</v>
      </c>
      <c r="BG72" s="16">
        <v>-60.652173913043498</v>
      </c>
      <c r="BH72" s="40">
        <v>100</v>
      </c>
      <c r="BI72" s="15">
        <v>-0.61</v>
      </c>
      <c r="BJ72" s="14"/>
      <c r="BK72" s="49">
        <v>1.8785222291797101E-2</v>
      </c>
      <c r="BL72" s="49">
        <v>1.89374441223484E-2</v>
      </c>
      <c r="BM72" s="50">
        <v>8.1032754463474903E-3</v>
      </c>
      <c r="BN72" s="3"/>
      <c r="BO72" s="14"/>
    </row>
    <row r="73" spans="1:67" s="1" customFormat="1" ht="21.4" customHeight="1" x14ac:dyDescent="0.2">
      <c r="A73" s="32" t="s">
        <v>35</v>
      </c>
      <c r="B73" s="32" t="s">
        <v>45</v>
      </c>
      <c r="C73" s="137" t="s">
        <v>169</v>
      </c>
      <c r="D73" s="138">
        <v>2.59</v>
      </c>
      <c r="E73" s="139"/>
      <c r="F73" s="140">
        <f t="shared" si="6"/>
        <v>2.6999999999999996E-2</v>
      </c>
      <c r="G73" s="15">
        <f t="shared" si="7"/>
        <v>2.6999999999999996E-2</v>
      </c>
      <c r="H73" s="15">
        <f t="shared" si="8"/>
        <v>2.1999999999999999E-2</v>
      </c>
      <c r="I73" s="34">
        <v>2.5000000000000001E-3</v>
      </c>
      <c r="J73" s="34">
        <v>2.5000000000000001E-3</v>
      </c>
      <c r="K73" s="35">
        <v>0</v>
      </c>
      <c r="L73" s="15">
        <v>1.7000000000000001E-2</v>
      </c>
      <c r="M73" s="14"/>
      <c r="N73" s="36">
        <v>2</v>
      </c>
      <c r="O73" s="3"/>
      <c r="P73" s="53">
        <v>0.36899999999999999</v>
      </c>
      <c r="Q73" s="38">
        <v>0.7</v>
      </c>
      <c r="R73" s="37"/>
      <c r="S73" s="3"/>
      <c r="T73" s="13">
        <v>47</v>
      </c>
      <c r="U73" s="39">
        <v>18.146718146718101</v>
      </c>
      <c r="V73" s="40">
        <v>32</v>
      </c>
      <c r="W73" s="41">
        <v>0.56708494208494198</v>
      </c>
      <c r="X73" s="42"/>
      <c r="Y73" s="3"/>
      <c r="Z73" s="13">
        <v>112</v>
      </c>
      <c r="AA73" s="39">
        <v>43.243243243243199</v>
      </c>
      <c r="AB73" s="43">
        <v>38</v>
      </c>
      <c r="AC73" s="44">
        <v>1.13798008534851</v>
      </c>
      <c r="AD73" s="42">
        <v>7.0000000000000001E-3</v>
      </c>
      <c r="AE73" s="3"/>
      <c r="AF73" s="45">
        <v>439</v>
      </c>
      <c r="AG73" s="16">
        <v>169.49806949806899</v>
      </c>
      <c r="AH73" s="43">
        <v>140</v>
      </c>
      <c r="AI73" s="46">
        <v>1.2107004964147801</v>
      </c>
      <c r="AJ73" s="15">
        <v>0.01</v>
      </c>
      <c r="AK73" s="37">
        <v>0.5636363636363636</v>
      </c>
      <c r="AL73" s="84">
        <f t="shared" si="5"/>
        <v>1.4999999999999999E-2</v>
      </c>
      <c r="AM73" s="3"/>
      <c r="AN73" s="39">
        <v>1291.1511</v>
      </c>
      <c r="AO73" s="39">
        <v>498.513938223938</v>
      </c>
      <c r="AP73" s="47">
        <v>927.59</v>
      </c>
      <c r="AQ73" s="41">
        <v>0.53742918554958397</v>
      </c>
      <c r="AR73" s="42"/>
      <c r="AS73" s="14"/>
      <c r="AT73" s="39">
        <v>1175.7487100000001</v>
      </c>
      <c r="AU73" s="16">
        <v>453.957030888031</v>
      </c>
      <c r="AV73" s="48">
        <v>630</v>
      </c>
      <c r="AW73" s="41">
        <v>0.72056671569528696</v>
      </c>
      <c r="AX73" s="15"/>
      <c r="AY73" s="3"/>
      <c r="AZ73" s="39">
        <v>83.5</v>
      </c>
      <c r="BA73" s="16">
        <v>32.239382239382202</v>
      </c>
      <c r="BB73" s="40">
        <v>70</v>
      </c>
      <c r="BC73" s="41">
        <v>0.46056260341974598</v>
      </c>
      <c r="BD73" s="15"/>
      <c r="BE73" s="14"/>
      <c r="BF73" s="13">
        <v>21</v>
      </c>
      <c r="BG73" s="16">
        <v>8.1081081081081106</v>
      </c>
      <c r="BH73" s="40">
        <v>100</v>
      </c>
      <c r="BI73" s="15">
        <v>0.08</v>
      </c>
      <c r="BJ73" s="14"/>
      <c r="BK73" s="49">
        <v>1.7056222362602701E-2</v>
      </c>
      <c r="BL73" s="52">
        <v>1.5018153812300599E-2</v>
      </c>
      <c r="BM73" s="51">
        <v>-0.119491204264008</v>
      </c>
      <c r="BN73" s="3"/>
      <c r="BO73" s="14"/>
    </row>
    <row r="74" spans="1:67" s="1" customFormat="1" ht="21.4" customHeight="1" x14ac:dyDescent="0.2">
      <c r="A74" s="32" t="s">
        <v>35</v>
      </c>
      <c r="B74" s="32" t="s">
        <v>45</v>
      </c>
      <c r="C74" s="137" t="s">
        <v>170</v>
      </c>
      <c r="D74" s="138">
        <v>4.55</v>
      </c>
      <c r="E74" s="139"/>
      <c r="F74" s="140">
        <f t="shared" si="6"/>
        <v>4.5000000000000005E-2</v>
      </c>
      <c r="G74" s="15">
        <f t="shared" si="7"/>
        <v>4.5000000000000005E-2</v>
      </c>
      <c r="H74" s="15">
        <f t="shared" si="8"/>
        <v>4.0000000000000008E-2</v>
      </c>
      <c r="I74" s="34">
        <v>2.5000000000000001E-3</v>
      </c>
      <c r="J74" s="34">
        <v>2.5000000000000001E-3</v>
      </c>
      <c r="K74" s="35">
        <v>0</v>
      </c>
      <c r="L74" s="15">
        <v>3.5000000000000003E-2</v>
      </c>
      <c r="M74" s="14"/>
      <c r="N74" s="36">
        <v>3</v>
      </c>
      <c r="O74" s="3"/>
      <c r="P74" s="53">
        <v>0.58099999999999996</v>
      </c>
      <c r="Q74" s="38">
        <v>0.7</v>
      </c>
      <c r="R74" s="37"/>
      <c r="S74" s="3"/>
      <c r="T74" s="13">
        <v>104</v>
      </c>
      <c r="U74" s="39">
        <v>22.8571428571429</v>
      </c>
      <c r="V74" s="40">
        <v>32</v>
      </c>
      <c r="W74" s="41">
        <v>0.71428571428571397</v>
      </c>
      <c r="X74" s="42"/>
      <c r="Y74" s="3"/>
      <c r="Z74" s="13">
        <v>234</v>
      </c>
      <c r="AA74" s="39">
        <v>51.428571428571402</v>
      </c>
      <c r="AB74" s="43">
        <v>38</v>
      </c>
      <c r="AC74" s="46">
        <v>1.35338345864662</v>
      </c>
      <c r="AD74" s="42">
        <v>0.01</v>
      </c>
      <c r="AE74" s="3"/>
      <c r="AF74" s="45">
        <v>798</v>
      </c>
      <c r="AG74" s="16">
        <v>175.38461538461499</v>
      </c>
      <c r="AH74" s="43">
        <v>140</v>
      </c>
      <c r="AI74" s="46">
        <v>1.2527472527472501</v>
      </c>
      <c r="AJ74" s="15">
        <v>0.01</v>
      </c>
      <c r="AK74" s="37">
        <v>0.5419847328244275</v>
      </c>
      <c r="AL74" s="84">
        <f t="shared" si="5"/>
        <v>1.4999999999999999E-2</v>
      </c>
      <c r="AM74" s="3"/>
      <c r="AN74" s="39">
        <v>3539.11391</v>
      </c>
      <c r="AO74" s="39">
        <v>777.82723296703296</v>
      </c>
      <c r="AP74" s="47">
        <v>922.32</v>
      </c>
      <c r="AQ74" s="37">
        <v>0.84333770596651203</v>
      </c>
      <c r="AR74" s="42"/>
      <c r="AS74" s="14"/>
      <c r="AT74" s="39">
        <v>3507.2824900000001</v>
      </c>
      <c r="AU74" s="16">
        <v>770.83131648351696</v>
      </c>
      <c r="AV74" s="48">
        <v>630</v>
      </c>
      <c r="AW74" s="46">
        <v>1.22354177219606</v>
      </c>
      <c r="AX74" s="15">
        <v>1.4999999999999999E-2</v>
      </c>
      <c r="AY74" s="3"/>
      <c r="AZ74" s="39">
        <v>277.10000000000002</v>
      </c>
      <c r="BA74" s="16">
        <v>60.901098901098898</v>
      </c>
      <c r="BB74" s="40">
        <v>70</v>
      </c>
      <c r="BC74" s="37">
        <v>0.87001569858712702</v>
      </c>
      <c r="BD74" s="15"/>
      <c r="BE74" s="14"/>
      <c r="BF74" s="13">
        <v>-81</v>
      </c>
      <c r="BG74" s="16">
        <v>-17.802197802197799</v>
      </c>
      <c r="BH74" s="40">
        <v>100</v>
      </c>
      <c r="BI74" s="15">
        <v>-0.18</v>
      </c>
      <c r="BJ74" s="14"/>
      <c r="BK74" s="49">
        <v>1.97941409342835E-2</v>
      </c>
      <c r="BL74" s="52">
        <v>1.4320677338272299E-2</v>
      </c>
      <c r="BM74" s="51">
        <v>-0.276519380870485</v>
      </c>
      <c r="BN74" s="3"/>
      <c r="BO74" s="14"/>
    </row>
    <row r="75" spans="1:67" s="1" customFormat="1" ht="21.4" customHeight="1" x14ac:dyDescent="0.2">
      <c r="A75" s="32" t="s">
        <v>35</v>
      </c>
      <c r="B75" s="32" t="s">
        <v>45</v>
      </c>
      <c r="C75" s="137" t="s">
        <v>171</v>
      </c>
      <c r="D75" s="138">
        <v>4.21</v>
      </c>
      <c r="E75" s="139"/>
      <c r="F75" s="140">
        <f t="shared" si="6"/>
        <v>2.2499999999999999E-2</v>
      </c>
      <c r="G75" s="15">
        <f t="shared" si="7"/>
        <v>2.2499999999999999E-2</v>
      </c>
      <c r="H75" s="15">
        <f t="shared" si="8"/>
        <v>2.2499999999999999E-2</v>
      </c>
      <c r="I75" s="34"/>
      <c r="J75" s="34">
        <v>2.5000000000000001E-3</v>
      </c>
      <c r="K75" s="35">
        <v>0</v>
      </c>
      <c r="L75" s="15">
        <v>0.02</v>
      </c>
      <c r="M75" s="14"/>
      <c r="N75" s="36">
        <v>3</v>
      </c>
      <c r="O75" s="3"/>
      <c r="P75" s="53">
        <v>0.47599999999999998</v>
      </c>
      <c r="Q75" s="38">
        <v>0.7</v>
      </c>
      <c r="R75" s="37"/>
      <c r="S75" s="3"/>
      <c r="T75" s="13">
        <v>81</v>
      </c>
      <c r="U75" s="39">
        <v>19.239904988123499</v>
      </c>
      <c r="V75" s="40">
        <v>32</v>
      </c>
      <c r="W75" s="41">
        <v>0.60124703087886</v>
      </c>
      <c r="X75" s="42"/>
      <c r="Y75" s="3"/>
      <c r="Z75" s="13">
        <v>179</v>
      </c>
      <c r="AA75" s="39">
        <v>42.517814726840903</v>
      </c>
      <c r="AB75" s="43">
        <v>38</v>
      </c>
      <c r="AC75" s="44">
        <v>1.1188898612326501</v>
      </c>
      <c r="AD75" s="42">
        <v>6.0000000000000001E-3</v>
      </c>
      <c r="AE75" s="3"/>
      <c r="AF75" s="45">
        <v>702</v>
      </c>
      <c r="AG75" s="16">
        <v>166.74584323040401</v>
      </c>
      <c r="AH75" s="43">
        <v>140</v>
      </c>
      <c r="AI75" s="44">
        <v>1.1910417373600299</v>
      </c>
      <c r="AJ75" s="15">
        <v>9.4999999999999998E-3</v>
      </c>
      <c r="AK75" s="37">
        <v>0.47058823529411764</v>
      </c>
      <c r="AL75" s="84">
        <f t="shared" si="5"/>
        <v>9.4999999999999998E-3</v>
      </c>
      <c r="AM75" s="3"/>
      <c r="AN75" s="39">
        <v>3279.7996899999998</v>
      </c>
      <c r="AO75" s="39">
        <v>779.04980760094998</v>
      </c>
      <c r="AP75" s="47">
        <v>890.64300000000003</v>
      </c>
      <c r="AQ75" s="37">
        <v>0.87470491274388296</v>
      </c>
      <c r="AR75" s="42"/>
      <c r="AS75" s="14"/>
      <c r="AT75" s="39">
        <v>2816.6008400000001</v>
      </c>
      <c r="AU75" s="16">
        <v>669.02632779097405</v>
      </c>
      <c r="AV75" s="48">
        <v>630</v>
      </c>
      <c r="AW75" s="44">
        <v>1.06194655204916</v>
      </c>
      <c r="AX75" s="15">
        <v>4.4999999999999997E-3</v>
      </c>
      <c r="AY75" s="3"/>
      <c r="AZ75" s="39">
        <v>197.6</v>
      </c>
      <c r="BA75" s="16">
        <v>46.935866983372897</v>
      </c>
      <c r="BB75" s="40">
        <v>70</v>
      </c>
      <c r="BC75" s="41">
        <v>0.67051238547675596</v>
      </c>
      <c r="BD75" s="15"/>
      <c r="BE75" s="14"/>
      <c r="BF75" s="13">
        <v>107</v>
      </c>
      <c r="BG75" s="16">
        <v>25.415676959619901</v>
      </c>
      <c r="BH75" s="40">
        <v>100</v>
      </c>
      <c r="BI75" s="15">
        <v>0.25</v>
      </c>
      <c r="BJ75" s="14"/>
      <c r="BK75" s="49">
        <v>1.26272912423625E-2</v>
      </c>
      <c r="BL75" s="52">
        <v>1.6671212327833099E-2</v>
      </c>
      <c r="BM75" s="54">
        <v>0.32025246015581699</v>
      </c>
      <c r="BN75" s="3"/>
      <c r="BO75" s="14"/>
    </row>
    <row r="76" spans="1:67" s="1" customFormat="1" ht="21.4" customHeight="1" x14ac:dyDescent="0.2">
      <c r="A76" s="32" t="s">
        <v>35</v>
      </c>
      <c r="B76" s="32" t="s">
        <v>45</v>
      </c>
      <c r="C76" s="137" t="s">
        <v>172</v>
      </c>
      <c r="D76" s="138">
        <v>3.31</v>
      </c>
      <c r="E76" s="139"/>
      <c r="F76" s="140">
        <f t="shared" si="6"/>
        <v>4.2250000000000003E-2</v>
      </c>
      <c r="G76" s="15">
        <f t="shared" si="7"/>
        <v>4.2250000000000003E-2</v>
      </c>
      <c r="H76" s="15">
        <f t="shared" si="8"/>
        <v>4.2250000000000003E-2</v>
      </c>
      <c r="I76" s="34"/>
      <c r="J76" s="34">
        <v>2.5000000000000001E-3</v>
      </c>
      <c r="K76" s="35">
        <v>0</v>
      </c>
      <c r="L76" s="15">
        <v>3.9750000000000001E-2</v>
      </c>
      <c r="M76" s="14"/>
      <c r="N76" s="36">
        <v>5</v>
      </c>
      <c r="O76" s="3"/>
      <c r="P76" s="53">
        <v>0.443</v>
      </c>
      <c r="Q76" s="38">
        <v>0.7</v>
      </c>
      <c r="R76" s="37"/>
      <c r="S76" s="3"/>
      <c r="T76" s="13">
        <v>95</v>
      </c>
      <c r="U76" s="39">
        <v>28.7009063444109</v>
      </c>
      <c r="V76" s="40">
        <v>32</v>
      </c>
      <c r="W76" s="37">
        <v>0.89690332326283995</v>
      </c>
      <c r="X76" s="42"/>
      <c r="Y76" s="3"/>
      <c r="Z76" s="13">
        <v>165</v>
      </c>
      <c r="AA76" s="39">
        <v>49.8489425981873</v>
      </c>
      <c r="AB76" s="43">
        <v>38</v>
      </c>
      <c r="AC76" s="46">
        <v>1.3118142788996701</v>
      </c>
      <c r="AD76" s="42">
        <v>0.01</v>
      </c>
      <c r="AE76" s="3"/>
      <c r="AF76" s="45">
        <v>640</v>
      </c>
      <c r="AG76" s="16">
        <v>193.35347432024199</v>
      </c>
      <c r="AH76" s="43">
        <v>140</v>
      </c>
      <c r="AI76" s="46">
        <v>1.3810962451445901</v>
      </c>
      <c r="AJ76" s="15">
        <v>0.01</v>
      </c>
      <c r="AK76" s="37">
        <v>0.47115384615384615</v>
      </c>
      <c r="AL76" s="84">
        <f t="shared" si="5"/>
        <v>0.01</v>
      </c>
      <c r="AM76" s="3"/>
      <c r="AN76" s="39">
        <v>4236.6434099999997</v>
      </c>
      <c r="AO76" s="39">
        <v>1279.9526918429001</v>
      </c>
      <c r="AP76" s="47">
        <v>943</v>
      </c>
      <c r="AQ76" s="46">
        <v>1.35731992772312</v>
      </c>
      <c r="AR76" s="42">
        <v>0.01</v>
      </c>
      <c r="AS76" s="14"/>
      <c r="AT76" s="39">
        <v>2341.6802200000002</v>
      </c>
      <c r="AU76" s="16">
        <v>707.45625981873104</v>
      </c>
      <c r="AV76" s="48">
        <v>630</v>
      </c>
      <c r="AW76" s="44">
        <v>1.1229464441567201</v>
      </c>
      <c r="AX76" s="15">
        <v>8.9999999999999993E-3</v>
      </c>
      <c r="AY76" s="3"/>
      <c r="AZ76" s="39">
        <v>208.8</v>
      </c>
      <c r="BA76" s="16">
        <v>63.081570996978797</v>
      </c>
      <c r="BB76" s="40">
        <v>70</v>
      </c>
      <c r="BC76" s="44">
        <v>0.90116529995684103</v>
      </c>
      <c r="BD76" s="15">
        <v>7.5000000000000002E-4</v>
      </c>
      <c r="BE76" s="14"/>
      <c r="BF76" s="13">
        <v>-140</v>
      </c>
      <c r="BG76" s="16">
        <v>-42.2960725075529</v>
      </c>
      <c r="BH76" s="40">
        <v>100</v>
      </c>
      <c r="BI76" s="15">
        <v>-0.42</v>
      </c>
      <c r="BJ76" s="14"/>
      <c r="BK76" s="49">
        <v>8.6467790747946395E-3</v>
      </c>
      <c r="BL76" s="52">
        <v>1.5358361774744001E-2</v>
      </c>
      <c r="BM76" s="54">
        <v>0.77619453924914295</v>
      </c>
      <c r="BN76" s="3"/>
      <c r="BO76" s="14"/>
    </row>
    <row r="77" spans="1:67" s="1" customFormat="1" ht="21.4" customHeight="1" x14ac:dyDescent="0.2">
      <c r="A77" s="32" t="s">
        <v>35</v>
      </c>
      <c r="B77" s="32" t="s">
        <v>45</v>
      </c>
      <c r="C77" s="137" t="s">
        <v>173</v>
      </c>
      <c r="D77" s="138">
        <v>4.05</v>
      </c>
      <c r="E77" s="139"/>
      <c r="F77" s="140">
        <f t="shared" si="6"/>
        <v>5.5750000000000001E-2</v>
      </c>
      <c r="G77" s="15">
        <f t="shared" si="7"/>
        <v>5.5750000000000001E-2</v>
      </c>
      <c r="H77" s="15">
        <f t="shared" si="8"/>
        <v>5.5750000000000001E-2</v>
      </c>
      <c r="I77" s="34">
        <v>2.5000000000000001E-3</v>
      </c>
      <c r="J77" s="34">
        <v>0</v>
      </c>
      <c r="K77" s="35">
        <v>0</v>
      </c>
      <c r="L77" s="15">
        <v>5.3249999999999999E-2</v>
      </c>
      <c r="M77" s="14"/>
      <c r="N77" s="36">
        <v>5</v>
      </c>
      <c r="O77" s="3"/>
      <c r="P77" s="37">
        <v>0.66100000000000003</v>
      </c>
      <c r="Q77" s="38">
        <v>0.7</v>
      </c>
      <c r="R77" s="37"/>
      <c r="S77" s="3"/>
      <c r="T77" s="13">
        <v>68</v>
      </c>
      <c r="U77" s="39">
        <v>16.790123456790099</v>
      </c>
      <c r="V77" s="40">
        <v>32</v>
      </c>
      <c r="W77" s="41">
        <v>0.52469135802469102</v>
      </c>
      <c r="X77" s="42"/>
      <c r="Y77" s="3"/>
      <c r="Z77" s="13">
        <v>188</v>
      </c>
      <c r="AA77" s="39">
        <v>46.419753086419803</v>
      </c>
      <c r="AB77" s="43">
        <v>38</v>
      </c>
      <c r="AC77" s="46">
        <v>1.2215724496426299</v>
      </c>
      <c r="AD77" s="42">
        <v>0.01</v>
      </c>
      <c r="AE77" s="3"/>
      <c r="AF77" s="45">
        <v>845</v>
      </c>
      <c r="AG77" s="16">
        <v>208.641975308642</v>
      </c>
      <c r="AH77" s="43">
        <v>140</v>
      </c>
      <c r="AI77" s="46">
        <v>1.4902998236331599</v>
      </c>
      <c r="AJ77" s="15">
        <v>0.01</v>
      </c>
      <c r="AK77" s="37">
        <v>0.27672955974842767</v>
      </c>
      <c r="AL77" s="84">
        <f t="shared" si="5"/>
        <v>0.01</v>
      </c>
      <c r="AM77" s="3"/>
      <c r="AN77" s="39">
        <v>7528.2121500000003</v>
      </c>
      <c r="AO77" s="39">
        <v>1858.8178148148099</v>
      </c>
      <c r="AP77" s="47">
        <v>929.41800000000001</v>
      </c>
      <c r="AQ77" s="46">
        <v>1.99998043379277</v>
      </c>
      <c r="AR77" s="42">
        <v>0.01</v>
      </c>
      <c r="AS77" s="14"/>
      <c r="AT77" s="39">
        <v>3045.2935200000002</v>
      </c>
      <c r="AU77" s="16">
        <v>751.92432592592604</v>
      </c>
      <c r="AV77" s="48">
        <v>630</v>
      </c>
      <c r="AW77" s="44">
        <v>1.1935306760729001</v>
      </c>
      <c r="AX77" s="15">
        <v>1.4250000000000001E-2</v>
      </c>
      <c r="AY77" s="3"/>
      <c r="AZ77" s="39">
        <v>289.5</v>
      </c>
      <c r="BA77" s="16">
        <v>71.481481481481495</v>
      </c>
      <c r="BB77" s="40">
        <v>70</v>
      </c>
      <c r="BC77" s="44">
        <v>1.0211640211640201</v>
      </c>
      <c r="BD77" s="15">
        <v>8.9999999999999993E-3</v>
      </c>
      <c r="BE77" s="14"/>
      <c r="BF77" s="13">
        <v>-121</v>
      </c>
      <c r="BG77" s="16">
        <v>-29.876543209876498</v>
      </c>
      <c r="BH77" s="40">
        <v>100</v>
      </c>
      <c r="BI77" s="15">
        <v>-0.3</v>
      </c>
      <c r="BJ77" s="14"/>
      <c r="BK77" s="49">
        <v>2.42792109256449E-2</v>
      </c>
      <c r="BL77" s="49">
        <v>2.0221289584128201E-2</v>
      </c>
      <c r="BM77" s="51">
        <v>-0.16713563525371899</v>
      </c>
      <c r="BN77" s="3"/>
      <c r="BO77" s="14"/>
    </row>
    <row r="78" spans="1:67" s="1" customFormat="1" ht="21.4" customHeight="1" x14ac:dyDescent="0.2">
      <c r="A78" s="32" t="s">
        <v>35</v>
      </c>
      <c r="B78" s="32" t="s">
        <v>45</v>
      </c>
      <c r="C78" s="137" t="s">
        <v>174</v>
      </c>
      <c r="D78" s="138">
        <v>2.67</v>
      </c>
      <c r="E78" s="139"/>
      <c r="F78" s="140">
        <f t="shared" si="6"/>
        <v>5.9379999999999995E-2</v>
      </c>
      <c r="G78" s="15">
        <f t="shared" si="7"/>
        <v>5.9379999999999995E-2</v>
      </c>
      <c r="H78" s="15">
        <f t="shared" si="8"/>
        <v>5.4380000000000005E-2</v>
      </c>
      <c r="I78" s="34">
        <v>2.5000000000000001E-3</v>
      </c>
      <c r="J78" s="34">
        <v>0</v>
      </c>
      <c r="K78" s="35">
        <v>0</v>
      </c>
      <c r="L78" s="15">
        <v>5.1880000000000003E-2</v>
      </c>
      <c r="M78" s="14"/>
      <c r="N78" s="36">
        <v>4</v>
      </c>
      <c r="O78" s="3"/>
      <c r="P78" s="53">
        <v>0.48499999999999999</v>
      </c>
      <c r="Q78" s="38">
        <v>0.7</v>
      </c>
      <c r="R78" s="37"/>
      <c r="S78" s="3"/>
      <c r="T78" s="13">
        <v>85</v>
      </c>
      <c r="U78" s="39">
        <v>31.835205992509401</v>
      </c>
      <c r="V78" s="40">
        <v>32</v>
      </c>
      <c r="W78" s="37">
        <v>0.99485018726591701</v>
      </c>
      <c r="X78" s="42"/>
      <c r="Y78" s="3"/>
      <c r="Z78" s="13">
        <v>154</v>
      </c>
      <c r="AA78" s="39">
        <v>57.677902621722801</v>
      </c>
      <c r="AB78" s="43">
        <v>38</v>
      </c>
      <c r="AC78" s="46">
        <v>1.51783954267692</v>
      </c>
      <c r="AD78" s="42">
        <v>0.01</v>
      </c>
      <c r="AE78" s="3"/>
      <c r="AF78" s="45">
        <v>507</v>
      </c>
      <c r="AG78" s="16">
        <v>189.88764044943801</v>
      </c>
      <c r="AH78" s="43">
        <v>140</v>
      </c>
      <c r="AI78" s="46">
        <v>1.3563402889245599</v>
      </c>
      <c r="AJ78" s="15">
        <v>0.01</v>
      </c>
      <c r="AK78" s="37">
        <v>0.52727272727272723</v>
      </c>
      <c r="AL78" s="84">
        <f t="shared" si="5"/>
        <v>1.4999999999999999E-2</v>
      </c>
      <c r="AM78" s="3"/>
      <c r="AN78" s="39">
        <v>1943.1246699999999</v>
      </c>
      <c r="AO78" s="39">
        <v>727.76204868913806</v>
      </c>
      <c r="AP78" s="47">
        <v>866.42</v>
      </c>
      <c r="AQ78" s="37">
        <v>0.83996450761655805</v>
      </c>
      <c r="AR78" s="42"/>
      <c r="AS78" s="14"/>
      <c r="AT78" s="39">
        <v>2150.2147</v>
      </c>
      <c r="AU78" s="16">
        <v>805.32385767790197</v>
      </c>
      <c r="AV78" s="48">
        <v>630</v>
      </c>
      <c r="AW78" s="46">
        <v>1.27829183758397</v>
      </c>
      <c r="AX78" s="15">
        <v>1.4999999999999999E-2</v>
      </c>
      <c r="AY78" s="3"/>
      <c r="AZ78" s="39">
        <v>214.7</v>
      </c>
      <c r="BA78" s="16">
        <v>80.411985018726597</v>
      </c>
      <c r="BB78" s="40">
        <v>70</v>
      </c>
      <c r="BC78" s="44">
        <v>1.1487426431246699</v>
      </c>
      <c r="BD78" s="15">
        <v>1.6879999999999999E-2</v>
      </c>
      <c r="BE78" s="14"/>
      <c r="BF78" s="13">
        <v>-45</v>
      </c>
      <c r="BG78" s="16">
        <v>-16.8539325842697</v>
      </c>
      <c r="BH78" s="40">
        <v>100</v>
      </c>
      <c r="BI78" s="15">
        <v>-0.17</v>
      </c>
      <c r="BJ78" s="14"/>
      <c r="BK78" s="49">
        <v>3.2323232323232302E-2</v>
      </c>
      <c r="BL78" s="49">
        <v>2.0830942270170998E-2</v>
      </c>
      <c r="BM78" s="51">
        <v>-0.355542723516584</v>
      </c>
      <c r="BN78" s="3"/>
      <c r="BO78" s="14"/>
    </row>
    <row r="79" spans="1:67" s="1" customFormat="1" ht="21.4" customHeight="1" x14ac:dyDescent="0.2">
      <c r="A79" s="32" t="s">
        <v>35</v>
      </c>
      <c r="B79" s="32" t="s">
        <v>45</v>
      </c>
      <c r="C79" s="137" t="s">
        <v>175</v>
      </c>
      <c r="D79" s="138">
        <v>3.59</v>
      </c>
      <c r="E79" s="139"/>
      <c r="F79" s="140">
        <f t="shared" si="6"/>
        <v>1.9999999999999997E-2</v>
      </c>
      <c r="G79" s="15">
        <f t="shared" si="7"/>
        <v>1.9999999999999997E-2</v>
      </c>
      <c r="H79" s="15">
        <f t="shared" si="8"/>
        <v>1.5000000000000001E-2</v>
      </c>
      <c r="I79" s="34">
        <v>2.5000000000000001E-3</v>
      </c>
      <c r="J79" s="34">
        <v>2.5000000000000001E-3</v>
      </c>
      <c r="K79" s="35">
        <v>0</v>
      </c>
      <c r="L79" s="15">
        <v>0.01</v>
      </c>
      <c r="M79" s="14"/>
      <c r="N79" s="36">
        <v>1</v>
      </c>
      <c r="O79" s="3"/>
      <c r="P79" s="53">
        <v>0.58399999999999996</v>
      </c>
      <c r="Q79" s="38">
        <v>0.7</v>
      </c>
      <c r="R79" s="37"/>
      <c r="S79" s="3"/>
      <c r="T79" s="13">
        <v>36</v>
      </c>
      <c r="U79" s="39">
        <v>10.0278551532033</v>
      </c>
      <c r="V79" s="40">
        <v>32</v>
      </c>
      <c r="W79" s="41">
        <v>0.313370473537604</v>
      </c>
      <c r="X79" s="42"/>
      <c r="Y79" s="3"/>
      <c r="Z79" s="13">
        <v>108</v>
      </c>
      <c r="AA79" s="39">
        <v>30.08356545961</v>
      </c>
      <c r="AB79" s="43">
        <v>38</v>
      </c>
      <c r="AC79" s="41">
        <v>0.79167277525289503</v>
      </c>
      <c r="AD79" s="42"/>
      <c r="AE79" s="3"/>
      <c r="AF79" s="45">
        <v>667</v>
      </c>
      <c r="AG79" s="16">
        <v>185.79387186629501</v>
      </c>
      <c r="AH79" s="43">
        <v>140</v>
      </c>
      <c r="AI79" s="46">
        <v>1.3270990847592501</v>
      </c>
      <c r="AJ79" s="15">
        <v>0.01</v>
      </c>
      <c r="AK79" s="37">
        <v>0.52</v>
      </c>
      <c r="AL79" s="84">
        <f t="shared" si="5"/>
        <v>1.4999999999999999E-2</v>
      </c>
      <c r="AM79" s="3"/>
      <c r="AN79" s="39">
        <v>3019.13391</v>
      </c>
      <c r="AO79" s="39">
        <v>840.98437604456797</v>
      </c>
      <c r="AP79" s="47">
        <v>943</v>
      </c>
      <c r="AQ79" s="37">
        <v>0.89181800216815299</v>
      </c>
      <c r="AR79" s="42"/>
      <c r="AS79" s="14"/>
      <c r="AT79" s="39">
        <v>1995.27874</v>
      </c>
      <c r="AU79" s="16">
        <v>555.78794986072398</v>
      </c>
      <c r="AV79" s="48">
        <v>630</v>
      </c>
      <c r="AW79" s="37">
        <v>0.88220309501702299</v>
      </c>
      <c r="AX79" s="15"/>
      <c r="AY79" s="3"/>
      <c r="AZ79" s="39">
        <v>172.2</v>
      </c>
      <c r="BA79" s="16">
        <v>47.966573816156</v>
      </c>
      <c r="BB79" s="40">
        <v>70</v>
      </c>
      <c r="BC79" s="41">
        <v>0.68523676880222795</v>
      </c>
      <c r="BD79" s="15"/>
      <c r="BE79" s="14"/>
      <c r="BF79" s="13">
        <v>-145</v>
      </c>
      <c r="BG79" s="16">
        <v>-40.389972144846801</v>
      </c>
      <c r="BH79" s="40">
        <v>100</v>
      </c>
      <c r="BI79" s="15">
        <v>-0.4</v>
      </c>
      <c r="BJ79" s="14"/>
      <c r="BK79" s="49">
        <v>1.7250973845297699E-2</v>
      </c>
      <c r="BL79" s="52">
        <v>1.14507341398098E-2</v>
      </c>
      <c r="BM79" s="51">
        <v>-0.33622679841167002</v>
      </c>
      <c r="BN79" s="3"/>
      <c r="BO79" s="14"/>
    </row>
    <row r="80" spans="1:67" s="1" customFormat="1" ht="21.4" customHeight="1" x14ac:dyDescent="0.2">
      <c r="A80" s="32" t="s">
        <v>35</v>
      </c>
      <c r="B80" s="32" t="s">
        <v>45</v>
      </c>
      <c r="C80" s="137" t="s">
        <v>176</v>
      </c>
      <c r="D80" s="138">
        <v>3.85</v>
      </c>
      <c r="E80" s="139"/>
      <c r="F80" s="140">
        <f t="shared" si="6"/>
        <v>4.3750000000000004E-2</v>
      </c>
      <c r="G80" s="15">
        <f t="shared" si="7"/>
        <v>4.3750000000000004E-2</v>
      </c>
      <c r="H80" s="15">
        <f t="shared" si="8"/>
        <v>3.8750000000000007E-2</v>
      </c>
      <c r="I80" s="34">
        <v>2.5000000000000001E-3</v>
      </c>
      <c r="J80" s="34">
        <v>2.5000000000000001E-3</v>
      </c>
      <c r="K80" s="35">
        <v>0</v>
      </c>
      <c r="L80" s="15">
        <v>3.3750000000000002E-2</v>
      </c>
      <c r="M80" s="14"/>
      <c r="N80" s="36">
        <v>4</v>
      </c>
      <c r="O80" s="3"/>
      <c r="P80" s="53">
        <v>0.48399999999999999</v>
      </c>
      <c r="Q80" s="38">
        <v>0.7</v>
      </c>
      <c r="R80" s="37"/>
      <c r="S80" s="3"/>
      <c r="T80" s="13">
        <v>74</v>
      </c>
      <c r="U80" s="39">
        <v>19.2207792207792</v>
      </c>
      <c r="V80" s="40">
        <v>32</v>
      </c>
      <c r="W80" s="41">
        <v>0.60064935064935099</v>
      </c>
      <c r="X80" s="42"/>
      <c r="Y80" s="3"/>
      <c r="Z80" s="13">
        <v>178</v>
      </c>
      <c r="AA80" s="39">
        <v>46.233766233766197</v>
      </c>
      <c r="AB80" s="43">
        <v>38</v>
      </c>
      <c r="AC80" s="46">
        <v>1.2166780587833199</v>
      </c>
      <c r="AD80" s="42">
        <v>0.01</v>
      </c>
      <c r="AE80" s="3"/>
      <c r="AF80" s="45">
        <v>770</v>
      </c>
      <c r="AG80" s="16">
        <v>200</v>
      </c>
      <c r="AH80" s="43">
        <v>140</v>
      </c>
      <c r="AI80" s="46">
        <v>1.4285714285714299</v>
      </c>
      <c r="AJ80" s="15">
        <v>0.01</v>
      </c>
      <c r="AK80" s="37">
        <v>0.52238805970149249</v>
      </c>
      <c r="AL80" s="84">
        <f t="shared" si="5"/>
        <v>1.4999999999999999E-2</v>
      </c>
      <c r="AM80" s="3"/>
      <c r="AN80" s="39">
        <v>4208.8312500000002</v>
      </c>
      <c r="AO80" s="39">
        <v>1093.20292207792</v>
      </c>
      <c r="AP80" s="47">
        <v>895.08399999999995</v>
      </c>
      <c r="AQ80" s="46">
        <v>1.2213411501914</v>
      </c>
      <c r="AR80" s="42">
        <v>0.01</v>
      </c>
      <c r="AS80" s="14"/>
      <c r="AT80" s="39">
        <v>1845.05647</v>
      </c>
      <c r="AU80" s="16">
        <v>479.235446753247</v>
      </c>
      <c r="AV80" s="48">
        <v>630</v>
      </c>
      <c r="AW80" s="41">
        <v>0.76069118532261404</v>
      </c>
      <c r="AX80" s="15"/>
      <c r="AY80" s="3"/>
      <c r="AZ80" s="39">
        <v>255.5</v>
      </c>
      <c r="BA80" s="16">
        <v>66.363636363636402</v>
      </c>
      <c r="BB80" s="40">
        <v>70</v>
      </c>
      <c r="BC80" s="44">
        <v>0.94805194805194803</v>
      </c>
      <c r="BD80" s="15">
        <v>3.7499999999999999E-3</v>
      </c>
      <c r="BE80" s="14"/>
      <c r="BF80" s="13">
        <v>-149</v>
      </c>
      <c r="BG80" s="16">
        <v>-38.701298701298697</v>
      </c>
      <c r="BH80" s="40">
        <v>100</v>
      </c>
      <c r="BI80" s="15">
        <v>-0.39</v>
      </c>
      <c r="BJ80" s="14"/>
      <c r="BK80" s="49">
        <v>1.8208661417322799E-2</v>
      </c>
      <c r="BL80" s="52">
        <v>1.39172465519397E-2</v>
      </c>
      <c r="BM80" s="51">
        <v>-0.23567986503941801</v>
      </c>
      <c r="BN80" s="3"/>
      <c r="BO80" s="14"/>
    </row>
    <row r="81" spans="1:67" s="1" customFormat="1" ht="21.4" customHeight="1" x14ac:dyDescent="0.2">
      <c r="A81" s="32" t="s">
        <v>35</v>
      </c>
      <c r="B81" s="32" t="s">
        <v>45</v>
      </c>
      <c r="C81" s="137" t="s">
        <v>177</v>
      </c>
      <c r="D81" s="138">
        <v>2.54</v>
      </c>
      <c r="E81" s="139"/>
      <c r="F81" s="140">
        <f t="shared" si="6"/>
        <v>3.9999999999999994E-2</v>
      </c>
      <c r="G81" s="15">
        <f t="shared" si="7"/>
        <v>3.9999999999999994E-2</v>
      </c>
      <c r="H81" s="15">
        <f t="shared" si="8"/>
        <v>3.4999999999999996E-2</v>
      </c>
      <c r="I81" s="34">
        <v>-2.5000000000000001E-3</v>
      </c>
      <c r="J81" s="34">
        <v>0</v>
      </c>
      <c r="K81" s="35">
        <v>0</v>
      </c>
      <c r="L81" s="15">
        <v>3.7499999999999999E-2</v>
      </c>
      <c r="M81" s="14"/>
      <c r="N81" s="36">
        <v>4</v>
      </c>
      <c r="O81" s="3"/>
      <c r="P81" s="53">
        <v>0.58499999999999996</v>
      </c>
      <c r="Q81" s="38">
        <v>0.7</v>
      </c>
      <c r="R81" s="37"/>
      <c r="S81" s="3"/>
      <c r="T81" s="13">
        <v>46</v>
      </c>
      <c r="U81" s="39">
        <v>18.110236220472402</v>
      </c>
      <c r="V81" s="40">
        <v>32</v>
      </c>
      <c r="W81" s="41">
        <v>0.565944881889764</v>
      </c>
      <c r="X81" s="42"/>
      <c r="Y81" s="3"/>
      <c r="Z81" s="13">
        <v>115</v>
      </c>
      <c r="AA81" s="39">
        <v>45.275590551181097</v>
      </c>
      <c r="AB81" s="43">
        <v>38</v>
      </c>
      <c r="AC81" s="44">
        <v>1.19146290924161</v>
      </c>
      <c r="AD81" s="42">
        <v>9.4999999999999998E-3</v>
      </c>
      <c r="AE81" s="3"/>
      <c r="AF81" s="45">
        <v>467</v>
      </c>
      <c r="AG81" s="16">
        <v>183.85826771653501</v>
      </c>
      <c r="AH81" s="43">
        <v>140</v>
      </c>
      <c r="AI81" s="46">
        <v>1.31327334083239</v>
      </c>
      <c r="AJ81" s="15">
        <v>0.01</v>
      </c>
      <c r="AK81" s="37">
        <v>0.54385964912280704</v>
      </c>
      <c r="AL81" s="84">
        <f t="shared" si="5"/>
        <v>1.4999999999999999E-2</v>
      </c>
      <c r="AM81" s="3"/>
      <c r="AN81" s="39">
        <v>1282.4274600000001</v>
      </c>
      <c r="AO81" s="39">
        <v>504.892700787401</v>
      </c>
      <c r="AP81" s="47">
        <v>918.73099999999999</v>
      </c>
      <c r="AQ81" s="41">
        <v>0.54955444062233805</v>
      </c>
      <c r="AR81" s="42"/>
      <c r="AS81" s="14"/>
      <c r="AT81" s="39">
        <v>2319.8508400000001</v>
      </c>
      <c r="AU81" s="16">
        <v>913.32710236220498</v>
      </c>
      <c r="AV81" s="48">
        <v>630</v>
      </c>
      <c r="AW81" s="46">
        <v>1.44972555930509</v>
      </c>
      <c r="AX81" s="15">
        <v>1.4999999999999999E-2</v>
      </c>
      <c r="AY81" s="3"/>
      <c r="AZ81" s="39">
        <v>166.5</v>
      </c>
      <c r="BA81" s="16">
        <v>65.551181102362193</v>
      </c>
      <c r="BB81" s="40">
        <v>70</v>
      </c>
      <c r="BC81" s="44">
        <v>0.93644544431945997</v>
      </c>
      <c r="BD81" s="15">
        <v>3.0000000000000001E-3</v>
      </c>
      <c r="BE81" s="14"/>
      <c r="BF81" s="13">
        <v>-8</v>
      </c>
      <c r="BG81" s="16">
        <v>-3.1496062992125999</v>
      </c>
      <c r="BH81" s="40">
        <v>100</v>
      </c>
      <c r="BI81" s="15">
        <v>-0.03</v>
      </c>
      <c r="BJ81" s="14"/>
      <c r="BK81" s="49">
        <v>1.35135135135135E-2</v>
      </c>
      <c r="BL81" s="49">
        <v>1.94145213316292E-2</v>
      </c>
      <c r="BM81" s="54">
        <v>0.43667457854056202</v>
      </c>
      <c r="BN81" s="3"/>
      <c r="BO81" s="14"/>
    </row>
    <row r="82" spans="1:67" s="1" customFormat="1" ht="21.4" customHeight="1" x14ac:dyDescent="0.2">
      <c r="A82" s="32" t="s">
        <v>35</v>
      </c>
      <c r="B82" s="32" t="s">
        <v>51</v>
      </c>
      <c r="C82" s="137" t="s">
        <v>178</v>
      </c>
      <c r="D82" s="138">
        <v>5.26</v>
      </c>
      <c r="E82" s="139"/>
      <c r="F82" s="140">
        <f t="shared" si="6"/>
        <v>0.01</v>
      </c>
      <c r="G82" s="15">
        <f t="shared" si="7"/>
        <v>0.01</v>
      </c>
      <c r="H82" s="15">
        <f t="shared" si="8"/>
        <v>0.01</v>
      </c>
      <c r="I82" s="34">
        <v>-2.5000000000000001E-3</v>
      </c>
      <c r="J82" s="34">
        <v>0</v>
      </c>
      <c r="K82" s="35">
        <v>0</v>
      </c>
      <c r="L82" s="15">
        <v>1.2500000000000001E-2</v>
      </c>
      <c r="M82" s="14"/>
      <c r="N82" s="36">
        <v>2</v>
      </c>
      <c r="O82" s="3"/>
      <c r="P82" s="53">
        <v>0.20499999999999999</v>
      </c>
      <c r="Q82" s="38">
        <v>0.7</v>
      </c>
      <c r="R82" s="37"/>
      <c r="S82" s="3"/>
      <c r="T82" s="13">
        <v>68</v>
      </c>
      <c r="U82" s="39">
        <v>12.9277566539924</v>
      </c>
      <c r="V82" s="40">
        <v>32</v>
      </c>
      <c r="W82" s="41">
        <v>0.40399239543726201</v>
      </c>
      <c r="X82" s="42"/>
      <c r="Y82" s="3"/>
      <c r="Z82" s="13">
        <v>175</v>
      </c>
      <c r="AA82" s="39">
        <v>33.269961977186298</v>
      </c>
      <c r="AB82" s="43">
        <v>38</v>
      </c>
      <c r="AC82" s="37">
        <v>0.87552531518911303</v>
      </c>
      <c r="AD82" s="42"/>
      <c r="AE82" s="3"/>
      <c r="AF82" s="45">
        <v>912</v>
      </c>
      <c r="AG82" s="16">
        <v>173.384030418251</v>
      </c>
      <c r="AH82" s="43">
        <v>140</v>
      </c>
      <c r="AI82" s="46">
        <v>1.2384573601303599</v>
      </c>
      <c r="AJ82" s="15">
        <v>0.01</v>
      </c>
      <c r="AK82" s="37">
        <v>0.41803278688524592</v>
      </c>
      <c r="AL82" s="84">
        <f t="shared" si="5"/>
        <v>0.01</v>
      </c>
      <c r="AM82" s="3"/>
      <c r="AN82" s="39">
        <v>5209.9305299999996</v>
      </c>
      <c r="AO82" s="39">
        <v>990.48108935361199</v>
      </c>
      <c r="AP82" s="47">
        <v>940.30799999999999</v>
      </c>
      <c r="AQ82" s="44">
        <v>1.0533581436652799</v>
      </c>
      <c r="AR82" s="42">
        <v>2.5000000000000001E-3</v>
      </c>
      <c r="AS82" s="14"/>
      <c r="AT82" s="39">
        <v>3054.2098099999998</v>
      </c>
      <c r="AU82" s="16">
        <v>580.64825285171105</v>
      </c>
      <c r="AV82" s="48">
        <v>630</v>
      </c>
      <c r="AW82" s="37">
        <v>0.92166389341541399</v>
      </c>
      <c r="AX82" s="15"/>
      <c r="AY82" s="3"/>
      <c r="AZ82" s="39">
        <v>242.4</v>
      </c>
      <c r="BA82" s="16">
        <v>46.083650190114099</v>
      </c>
      <c r="BB82" s="40">
        <v>70</v>
      </c>
      <c r="BC82" s="41">
        <v>0.65833785985877202</v>
      </c>
      <c r="BD82" s="15"/>
      <c r="BE82" s="14"/>
      <c r="BF82" s="13">
        <v>-203</v>
      </c>
      <c r="BG82" s="16">
        <v>-38.5931558935361</v>
      </c>
      <c r="BH82" s="40">
        <v>100</v>
      </c>
      <c r="BI82" s="15">
        <v>-0.39</v>
      </c>
      <c r="BJ82" s="14"/>
      <c r="BK82" s="49">
        <v>1.9504132231405E-2</v>
      </c>
      <c r="BL82" s="49">
        <v>2.6300008566777999E-2</v>
      </c>
      <c r="BM82" s="54">
        <v>0.348432642618699</v>
      </c>
      <c r="BN82" s="3"/>
      <c r="BO82" s="14"/>
    </row>
    <row r="83" spans="1:67" s="1" customFormat="1" ht="21.4" customHeight="1" x14ac:dyDescent="0.2">
      <c r="A83" s="32" t="s">
        <v>35</v>
      </c>
      <c r="B83" s="32" t="s">
        <v>51</v>
      </c>
      <c r="C83" s="137" t="s">
        <v>179</v>
      </c>
      <c r="D83" s="138">
        <v>4.32</v>
      </c>
      <c r="E83" s="139"/>
      <c r="F83" s="140">
        <f t="shared" si="6"/>
        <v>3.2750000000000001E-2</v>
      </c>
      <c r="G83" s="15">
        <f t="shared" si="7"/>
        <v>3.2750000000000001E-2</v>
      </c>
      <c r="H83" s="15">
        <f t="shared" si="8"/>
        <v>2.775E-2</v>
      </c>
      <c r="I83" s="34">
        <v>2.5000000000000001E-3</v>
      </c>
      <c r="J83" s="34">
        <v>0</v>
      </c>
      <c r="K83" s="35">
        <v>0</v>
      </c>
      <c r="L83" s="15">
        <v>2.5250000000000002E-2</v>
      </c>
      <c r="M83" s="14"/>
      <c r="N83" s="36">
        <v>3</v>
      </c>
      <c r="O83" s="3"/>
      <c r="P83" s="53">
        <v>0.25700000000000001</v>
      </c>
      <c r="Q83" s="38">
        <v>0.7</v>
      </c>
      <c r="R83" s="37"/>
      <c r="S83" s="3"/>
      <c r="T83" s="13">
        <v>164</v>
      </c>
      <c r="U83" s="39">
        <v>37.962962962962997</v>
      </c>
      <c r="V83" s="40">
        <v>32</v>
      </c>
      <c r="W83" s="44">
        <v>1.1863425925925899</v>
      </c>
      <c r="X83" s="42">
        <v>1.4250000000000001E-2</v>
      </c>
      <c r="Y83" s="3"/>
      <c r="Z83" s="13">
        <v>244</v>
      </c>
      <c r="AA83" s="39">
        <v>56.481481481481502</v>
      </c>
      <c r="AB83" s="43">
        <v>38</v>
      </c>
      <c r="AC83" s="46">
        <v>1.4863547758284601</v>
      </c>
      <c r="AD83" s="42">
        <v>0.01</v>
      </c>
      <c r="AE83" s="3"/>
      <c r="AF83" s="45">
        <v>618</v>
      </c>
      <c r="AG83" s="16">
        <v>143.055555555556</v>
      </c>
      <c r="AH83" s="43">
        <v>140</v>
      </c>
      <c r="AI83" s="44">
        <v>1.0218253968254001</v>
      </c>
      <c r="AJ83" s="15">
        <v>1E-3</v>
      </c>
      <c r="AK83" s="37">
        <v>0.5</v>
      </c>
      <c r="AL83" s="84">
        <f t="shared" si="5"/>
        <v>6.0000000000000001E-3</v>
      </c>
      <c r="AM83" s="3"/>
      <c r="AN83" s="39">
        <v>2753.56241</v>
      </c>
      <c r="AO83" s="39">
        <v>637.39870601851896</v>
      </c>
      <c r="AP83" s="47">
        <v>920.154</v>
      </c>
      <c r="AQ83" s="41">
        <v>0.69270872703756003</v>
      </c>
      <c r="AR83" s="42"/>
      <c r="AS83" s="14"/>
      <c r="AT83" s="39">
        <v>2154.79018</v>
      </c>
      <c r="AU83" s="16">
        <v>498.79402314814803</v>
      </c>
      <c r="AV83" s="48">
        <v>630</v>
      </c>
      <c r="AW83" s="41">
        <v>0.79173654467959997</v>
      </c>
      <c r="AX83" s="15"/>
      <c r="AY83" s="3"/>
      <c r="AZ83" s="39">
        <v>146.5</v>
      </c>
      <c r="BA83" s="16">
        <v>33.912037037037003</v>
      </c>
      <c r="BB83" s="40">
        <v>70</v>
      </c>
      <c r="BC83" s="41">
        <v>0.48445767195767198</v>
      </c>
      <c r="BD83" s="15"/>
      <c r="BE83" s="14"/>
      <c r="BF83" s="13">
        <v>-210</v>
      </c>
      <c r="BG83" s="16">
        <v>-48.6111111111111</v>
      </c>
      <c r="BH83" s="40">
        <v>100</v>
      </c>
      <c r="BI83" s="15">
        <v>-0.49</v>
      </c>
      <c r="BJ83" s="14"/>
      <c r="BK83" s="49">
        <v>3.4823901859912902E-2</v>
      </c>
      <c r="BL83" s="49">
        <v>2.7895324824807902E-2</v>
      </c>
      <c r="BM83" s="51">
        <v>-0.19896038826943599</v>
      </c>
      <c r="BN83" s="3"/>
      <c r="BO83" s="14"/>
    </row>
    <row r="84" spans="1:67" s="1" customFormat="1" ht="21.4" customHeight="1" x14ac:dyDescent="0.2">
      <c r="A84" s="32" t="s">
        <v>35</v>
      </c>
      <c r="B84" s="32" t="s">
        <v>51</v>
      </c>
      <c r="C84" s="137" t="s">
        <v>180</v>
      </c>
      <c r="D84" s="138">
        <v>7.98</v>
      </c>
      <c r="E84" s="139"/>
      <c r="F84" s="140">
        <f t="shared" si="6"/>
        <v>7.4880000000000002E-2</v>
      </c>
      <c r="G84" s="15">
        <f t="shared" si="7"/>
        <v>7.4880000000000002E-2</v>
      </c>
      <c r="H84" s="15">
        <f t="shared" si="8"/>
        <v>6.9879999999999998E-2</v>
      </c>
      <c r="I84" s="34">
        <v>0</v>
      </c>
      <c r="J84" s="34">
        <v>0</v>
      </c>
      <c r="K84" s="35">
        <v>0</v>
      </c>
      <c r="L84" s="15">
        <v>6.9879999999999998E-2</v>
      </c>
      <c r="M84" s="14"/>
      <c r="N84" s="36">
        <v>5</v>
      </c>
      <c r="O84" s="3"/>
      <c r="P84" s="53">
        <v>0.53800000000000003</v>
      </c>
      <c r="Q84" s="38">
        <v>0.7</v>
      </c>
      <c r="R84" s="37"/>
      <c r="S84" s="3"/>
      <c r="T84" s="13">
        <v>335</v>
      </c>
      <c r="U84" s="39">
        <v>41.979949874686703</v>
      </c>
      <c r="V84" s="40">
        <v>32</v>
      </c>
      <c r="W84" s="46">
        <v>1.3118734335839599</v>
      </c>
      <c r="X84" s="42">
        <v>1.4999999999999999E-2</v>
      </c>
      <c r="Y84" s="3"/>
      <c r="Z84" s="13">
        <v>415</v>
      </c>
      <c r="AA84" s="39">
        <v>52.005012531328298</v>
      </c>
      <c r="AB84" s="43">
        <v>38</v>
      </c>
      <c r="AC84" s="46">
        <v>1.3685529613507501</v>
      </c>
      <c r="AD84" s="42">
        <v>0.01</v>
      </c>
      <c r="AE84" s="3"/>
      <c r="AF84" s="45">
        <v>1374</v>
      </c>
      <c r="AG84" s="16">
        <v>172.18045112781999</v>
      </c>
      <c r="AH84" s="43">
        <v>140</v>
      </c>
      <c r="AI84" s="46">
        <v>1.2298603651987099</v>
      </c>
      <c r="AJ84" s="15">
        <v>0.01</v>
      </c>
      <c r="AK84" s="37">
        <v>0.517948717948718</v>
      </c>
      <c r="AL84" s="84">
        <f t="shared" si="5"/>
        <v>1.4999999999999999E-2</v>
      </c>
      <c r="AM84" s="3"/>
      <c r="AN84" s="39">
        <v>6556.2821100000001</v>
      </c>
      <c r="AO84" s="39">
        <v>821.58923684210504</v>
      </c>
      <c r="AP84" s="47">
        <v>906.18600000000004</v>
      </c>
      <c r="AQ84" s="37">
        <v>0.90664525477341895</v>
      </c>
      <c r="AR84" s="42"/>
      <c r="AS84" s="14"/>
      <c r="AT84" s="39">
        <v>6298.2761499999997</v>
      </c>
      <c r="AU84" s="16">
        <v>789.25766290726801</v>
      </c>
      <c r="AV84" s="48">
        <v>630</v>
      </c>
      <c r="AW84" s="46">
        <v>1.25278994112265</v>
      </c>
      <c r="AX84" s="15">
        <v>1.4999999999999999E-2</v>
      </c>
      <c r="AY84" s="3"/>
      <c r="AZ84" s="39">
        <v>685.7</v>
      </c>
      <c r="BA84" s="16">
        <v>85.927318295739298</v>
      </c>
      <c r="BB84" s="40">
        <v>70</v>
      </c>
      <c r="BC84" s="44">
        <v>1.22753311851056</v>
      </c>
      <c r="BD84" s="15">
        <v>1.9879999999999998E-2</v>
      </c>
      <c r="BE84" s="14"/>
      <c r="BF84" s="13">
        <v>-377</v>
      </c>
      <c r="BG84" s="16">
        <v>-47.243107769423602</v>
      </c>
      <c r="BH84" s="40">
        <v>100</v>
      </c>
      <c r="BI84" s="15">
        <v>-0.47</v>
      </c>
      <c r="BJ84" s="14"/>
      <c r="BK84" s="49">
        <v>2.8109028960817701E-2</v>
      </c>
      <c r="BL84" s="49">
        <v>2.5922142361997899E-2</v>
      </c>
      <c r="BM84" s="50">
        <v>-7.7800147485286297E-2</v>
      </c>
      <c r="BN84" s="3"/>
      <c r="BO84" s="14"/>
    </row>
    <row r="85" spans="1:67" s="1" customFormat="1" ht="21.4" customHeight="1" x14ac:dyDescent="0.2">
      <c r="A85" s="32" t="s">
        <v>35</v>
      </c>
      <c r="B85" s="32" t="s">
        <v>51</v>
      </c>
      <c r="C85" s="137" t="s">
        <v>181</v>
      </c>
      <c r="D85" s="138">
        <v>1.67</v>
      </c>
      <c r="E85" s="139"/>
      <c r="F85" s="140">
        <f t="shared" si="6"/>
        <v>3.8000000000000006E-2</v>
      </c>
      <c r="G85" s="15">
        <f t="shared" si="7"/>
        <v>3.8000000000000006E-2</v>
      </c>
      <c r="H85" s="15">
        <f t="shared" si="8"/>
        <v>3.8000000000000006E-2</v>
      </c>
      <c r="I85" s="34">
        <v>2.5000000000000001E-3</v>
      </c>
      <c r="J85" s="34">
        <v>2.5000000000000001E-3</v>
      </c>
      <c r="K85" s="35">
        <v>0</v>
      </c>
      <c r="L85" s="15">
        <v>3.3000000000000002E-2</v>
      </c>
      <c r="M85" s="14"/>
      <c r="N85" s="36">
        <v>3</v>
      </c>
      <c r="O85" s="3"/>
      <c r="P85" s="53">
        <v>0.41</v>
      </c>
      <c r="Q85" s="38">
        <v>0.7</v>
      </c>
      <c r="R85" s="37"/>
      <c r="S85" s="3"/>
      <c r="T85" s="13">
        <v>53</v>
      </c>
      <c r="U85" s="39">
        <v>31.736526946107801</v>
      </c>
      <c r="V85" s="40">
        <v>32</v>
      </c>
      <c r="W85" s="37">
        <v>0.99176646706586802</v>
      </c>
      <c r="X85" s="42"/>
      <c r="Y85" s="3"/>
      <c r="Z85" s="13">
        <v>96</v>
      </c>
      <c r="AA85" s="39">
        <v>57.485029940119801</v>
      </c>
      <c r="AB85" s="43">
        <v>38</v>
      </c>
      <c r="AC85" s="46">
        <v>1.5127639457926301</v>
      </c>
      <c r="AD85" s="42">
        <v>0.01</v>
      </c>
      <c r="AE85" s="3"/>
      <c r="AF85" s="45">
        <v>271</v>
      </c>
      <c r="AG85" s="16">
        <v>162.275449101796</v>
      </c>
      <c r="AH85" s="43">
        <v>140</v>
      </c>
      <c r="AI85" s="44">
        <v>1.1591103507271101</v>
      </c>
      <c r="AJ85" s="15">
        <v>8.0000000000000002E-3</v>
      </c>
      <c r="AK85" s="37">
        <v>0.25</v>
      </c>
      <c r="AL85" s="84">
        <f t="shared" si="5"/>
        <v>8.0000000000000002E-3</v>
      </c>
      <c r="AM85" s="3"/>
      <c r="AN85" s="39">
        <v>1321.48891</v>
      </c>
      <c r="AO85" s="39">
        <v>791.31072455089804</v>
      </c>
      <c r="AP85" s="47">
        <v>843.16200000000003</v>
      </c>
      <c r="AQ85" s="37">
        <v>0.93850378047267102</v>
      </c>
      <c r="AR85" s="42"/>
      <c r="AS85" s="14"/>
      <c r="AT85" s="39">
        <v>1539.69119</v>
      </c>
      <c r="AU85" s="16">
        <v>921.97077245509001</v>
      </c>
      <c r="AV85" s="48">
        <v>630</v>
      </c>
      <c r="AW85" s="46">
        <v>1.4634456705636301</v>
      </c>
      <c r="AX85" s="15">
        <v>1.4999999999999999E-2</v>
      </c>
      <c r="AY85" s="3"/>
      <c r="AZ85" s="39">
        <v>51.4</v>
      </c>
      <c r="BA85" s="16">
        <v>30.7784431137725</v>
      </c>
      <c r="BB85" s="40">
        <v>70</v>
      </c>
      <c r="BC85" s="41">
        <v>0.43969204448246402</v>
      </c>
      <c r="BD85" s="15"/>
      <c r="BE85" s="14"/>
      <c r="BF85" s="13">
        <v>-106</v>
      </c>
      <c r="BG85" s="16">
        <v>-63.473053892215603</v>
      </c>
      <c r="BH85" s="40">
        <v>100</v>
      </c>
      <c r="BI85" s="15">
        <v>-0.63</v>
      </c>
      <c r="BJ85" s="14"/>
      <c r="BK85" s="49">
        <v>2.6774595267746001E-2</v>
      </c>
      <c r="BL85" s="52">
        <v>1.6391668920746599E-2</v>
      </c>
      <c r="BM85" s="51">
        <v>-0.38779022589025602</v>
      </c>
      <c r="BN85" s="3"/>
      <c r="BO85" s="14"/>
    </row>
    <row r="86" spans="1:67" s="1" customFormat="1" ht="21.4" customHeight="1" x14ac:dyDescent="0.2">
      <c r="A86" s="32" t="s">
        <v>35</v>
      </c>
      <c r="B86" s="32" t="s">
        <v>51</v>
      </c>
      <c r="C86" s="137" t="s">
        <v>182</v>
      </c>
      <c r="D86" s="138">
        <v>3.31</v>
      </c>
      <c r="E86" s="139"/>
      <c r="F86" s="140">
        <f t="shared" si="6"/>
        <v>2.6749999999999996E-2</v>
      </c>
      <c r="G86" s="15">
        <f t="shared" si="7"/>
        <v>2.6749999999999996E-2</v>
      </c>
      <c r="H86" s="15">
        <f t="shared" si="8"/>
        <v>2.6749999999999999E-2</v>
      </c>
      <c r="I86" s="34">
        <v>0</v>
      </c>
      <c r="J86" s="34">
        <v>2.5000000000000001E-3</v>
      </c>
      <c r="K86" s="35">
        <v>0</v>
      </c>
      <c r="L86" s="15">
        <v>2.4250000000000001E-2</v>
      </c>
      <c r="M86" s="14"/>
      <c r="N86" s="36">
        <v>4</v>
      </c>
      <c r="O86" s="3"/>
      <c r="P86" s="37">
        <v>0.65400000000000003</v>
      </c>
      <c r="Q86" s="38">
        <v>0.7</v>
      </c>
      <c r="R86" s="37"/>
      <c r="S86" s="3"/>
      <c r="T86" s="13">
        <v>72</v>
      </c>
      <c r="U86" s="39">
        <v>21.752265861027201</v>
      </c>
      <c r="V86" s="40">
        <v>32</v>
      </c>
      <c r="W86" s="41">
        <v>0.67975830815710003</v>
      </c>
      <c r="X86" s="42"/>
      <c r="Y86" s="3"/>
      <c r="Z86" s="13">
        <v>138</v>
      </c>
      <c r="AA86" s="39">
        <v>41.691842900302099</v>
      </c>
      <c r="AB86" s="43">
        <v>38</v>
      </c>
      <c r="AC86" s="44">
        <v>1.0971537605342701</v>
      </c>
      <c r="AD86" s="42">
        <v>5.0000000000000001E-3</v>
      </c>
      <c r="AE86" s="3"/>
      <c r="AF86" s="45">
        <v>582</v>
      </c>
      <c r="AG86" s="16">
        <v>175.83081570997001</v>
      </c>
      <c r="AH86" s="43">
        <v>140</v>
      </c>
      <c r="AI86" s="46">
        <v>1.2559343979283599</v>
      </c>
      <c r="AJ86" s="15">
        <v>0.01</v>
      </c>
      <c r="AK86" s="37">
        <v>0.4375</v>
      </c>
      <c r="AL86" s="84">
        <f t="shared" si="5"/>
        <v>0.01</v>
      </c>
      <c r="AM86" s="3"/>
      <c r="AN86" s="39">
        <v>3643.8592600000002</v>
      </c>
      <c r="AO86" s="39">
        <v>1100.86382477341</v>
      </c>
      <c r="AP86" s="47">
        <v>943</v>
      </c>
      <c r="AQ86" s="44">
        <v>1.1674059647650199</v>
      </c>
      <c r="AR86" s="42">
        <v>8.5000000000000006E-3</v>
      </c>
      <c r="AS86" s="14"/>
      <c r="AT86" s="39">
        <v>1597.3379199999999</v>
      </c>
      <c r="AU86" s="16">
        <v>482.57943202416902</v>
      </c>
      <c r="AV86" s="48">
        <v>630</v>
      </c>
      <c r="AW86" s="41">
        <v>0.76599909845106195</v>
      </c>
      <c r="AX86" s="15"/>
      <c r="AY86" s="3"/>
      <c r="AZ86" s="39">
        <v>211.3</v>
      </c>
      <c r="BA86" s="16">
        <v>63.836858006042299</v>
      </c>
      <c r="BB86" s="40">
        <v>70</v>
      </c>
      <c r="BC86" s="44">
        <v>0.91195511437203303</v>
      </c>
      <c r="BD86" s="15">
        <v>7.5000000000000002E-4</v>
      </c>
      <c r="BE86" s="14"/>
      <c r="BF86" s="13">
        <v>-74</v>
      </c>
      <c r="BG86" s="16">
        <v>-22.356495468277899</v>
      </c>
      <c r="BH86" s="40">
        <v>100</v>
      </c>
      <c r="BI86" s="15">
        <v>-0.22</v>
      </c>
      <c r="BJ86" s="14"/>
      <c r="BK86" s="49">
        <v>1.5363128491620101E-2</v>
      </c>
      <c r="BL86" s="52">
        <v>1.6490535361746599E-2</v>
      </c>
      <c r="BM86" s="50">
        <v>7.3383938091870299E-2</v>
      </c>
      <c r="BN86" s="3"/>
      <c r="BO86" s="14"/>
    </row>
    <row r="87" spans="1:67" s="1" customFormat="1" ht="21.4" customHeight="1" x14ac:dyDescent="0.2">
      <c r="A87" s="32" t="s">
        <v>35</v>
      </c>
      <c r="B87" s="32" t="s">
        <v>51</v>
      </c>
      <c r="C87" s="137" t="s">
        <v>183</v>
      </c>
      <c r="D87" s="138">
        <v>1.85</v>
      </c>
      <c r="E87" s="139"/>
      <c r="F87" s="140">
        <f t="shared" si="6"/>
        <v>4.3249999999999997E-2</v>
      </c>
      <c r="G87" s="15">
        <f t="shared" si="7"/>
        <v>4.3249999999999997E-2</v>
      </c>
      <c r="H87" s="15">
        <f t="shared" si="8"/>
        <v>4.3249999999999997E-2</v>
      </c>
      <c r="I87" s="34">
        <v>0</v>
      </c>
      <c r="J87" s="34">
        <v>0</v>
      </c>
      <c r="K87" s="35">
        <v>0</v>
      </c>
      <c r="L87" s="15">
        <v>4.3249999999999997E-2</v>
      </c>
      <c r="M87" s="14"/>
      <c r="N87" s="36">
        <v>4</v>
      </c>
      <c r="O87" s="3"/>
      <c r="P87" s="53">
        <v>0.55900000000000005</v>
      </c>
      <c r="Q87" s="38">
        <v>0.7</v>
      </c>
      <c r="R87" s="37"/>
      <c r="S87" s="3"/>
      <c r="T87" s="13">
        <v>54</v>
      </c>
      <c r="U87" s="39">
        <v>29.1891891891892</v>
      </c>
      <c r="V87" s="40">
        <v>32</v>
      </c>
      <c r="W87" s="37">
        <v>0.91216216216216195</v>
      </c>
      <c r="X87" s="42"/>
      <c r="Y87" s="3"/>
      <c r="Z87" s="13">
        <v>74</v>
      </c>
      <c r="AA87" s="39">
        <v>40</v>
      </c>
      <c r="AB87" s="43">
        <v>38</v>
      </c>
      <c r="AC87" s="44">
        <v>1.0526315789473699</v>
      </c>
      <c r="AD87" s="42">
        <v>2.5000000000000001E-3</v>
      </c>
      <c r="AE87" s="3"/>
      <c r="AF87" s="45">
        <v>324</v>
      </c>
      <c r="AG87" s="16">
        <v>175.13513513513499</v>
      </c>
      <c r="AH87" s="43">
        <v>140</v>
      </c>
      <c r="AI87" s="46">
        <v>1.25096525096525</v>
      </c>
      <c r="AJ87" s="15">
        <v>0.01</v>
      </c>
      <c r="AK87" s="37">
        <v>0.375</v>
      </c>
      <c r="AL87" s="84">
        <f t="shared" si="5"/>
        <v>0.01</v>
      </c>
      <c r="AM87" s="3"/>
      <c r="AN87" s="39">
        <v>1185.96612</v>
      </c>
      <c r="AO87" s="39">
        <v>641.06276756756802</v>
      </c>
      <c r="AP87" s="47">
        <v>943</v>
      </c>
      <c r="AQ87" s="41">
        <v>0.67981205468458905</v>
      </c>
      <c r="AR87" s="42"/>
      <c r="AS87" s="14"/>
      <c r="AT87" s="39">
        <v>1915.48522</v>
      </c>
      <c r="AU87" s="16">
        <v>1035.3974162162201</v>
      </c>
      <c r="AV87" s="48">
        <v>630</v>
      </c>
      <c r="AW87" s="46">
        <v>1.6434879622479699</v>
      </c>
      <c r="AX87" s="15">
        <v>1.4999999999999999E-2</v>
      </c>
      <c r="AY87" s="3"/>
      <c r="AZ87" s="39">
        <v>145</v>
      </c>
      <c r="BA87" s="16">
        <v>78.3783783783784</v>
      </c>
      <c r="BB87" s="40">
        <v>70</v>
      </c>
      <c r="BC87" s="44">
        <v>1.1196911196911199</v>
      </c>
      <c r="BD87" s="15">
        <v>1.575E-2</v>
      </c>
      <c r="BE87" s="14"/>
      <c r="BF87" s="13">
        <v>23</v>
      </c>
      <c r="BG87" s="16">
        <v>12.4324324324324</v>
      </c>
      <c r="BH87" s="40">
        <v>100</v>
      </c>
      <c r="BI87" s="15">
        <v>0.12</v>
      </c>
      <c r="BJ87" s="14"/>
      <c r="BK87" s="49">
        <v>2.83018867924528E-2</v>
      </c>
      <c r="BL87" s="49">
        <v>2.57779414472473E-2</v>
      </c>
      <c r="BM87" s="50">
        <v>-8.9179402197261198E-2</v>
      </c>
      <c r="BN87" s="3"/>
      <c r="BO87" s="14"/>
    </row>
    <row r="88" spans="1:67" s="1" customFormat="1" ht="21.4" customHeight="1" x14ac:dyDescent="0.2">
      <c r="A88" s="32" t="s">
        <v>35</v>
      </c>
      <c r="B88" s="32" t="s">
        <v>51</v>
      </c>
      <c r="C88" s="137" t="s">
        <v>184</v>
      </c>
      <c r="D88" s="138">
        <v>6.55</v>
      </c>
      <c r="E88" s="139"/>
      <c r="F88" s="140">
        <f t="shared" si="6"/>
        <v>4.675E-2</v>
      </c>
      <c r="G88" s="15">
        <f t="shared" si="7"/>
        <v>4.675E-2</v>
      </c>
      <c r="H88" s="15">
        <f t="shared" si="8"/>
        <v>4.675E-2</v>
      </c>
      <c r="I88" s="34">
        <v>0</v>
      </c>
      <c r="J88" s="34">
        <v>2.5000000000000001E-3</v>
      </c>
      <c r="K88" s="35">
        <v>0</v>
      </c>
      <c r="L88" s="15">
        <v>4.4249999999999998E-2</v>
      </c>
      <c r="M88" s="14"/>
      <c r="N88" s="36">
        <v>4</v>
      </c>
      <c r="O88" s="3"/>
      <c r="P88" s="53">
        <v>0.58199999999999996</v>
      </c>
      <c r="Q88" s="38">
        <v>0.7</v>
      </c>
      <c r="R88" s="37"/>
      <c r="S88" s="3"/>
      <c r="T88" s="13">
        <v>180</v>
      </c>
      <c r="U88" s="39">
        <v>27.480916030534299</v>
      </c>
      <c r="V88" s="40">
        <v>32</v>
      </c>
      <c r="W88" s="37">
        <v>0.85877862595419796</v>
      </c>
      <c r="X88" s="42"/>
      <c r="Y88" s="3"/>
      <c r="Z88" s="13">
        <v>345</v>
      </c>
      <c r="AA88" s="39">
        <v>52.671755725190799</v>
      </c>
      <c r="AB88" s="43">
        <v>38</v>
      </c>
      <c r="AC88" s="46">
        <v>1.38609883487344</v>
      </c>
      <c r="AD88" s="42">
        <v>0.01</v>
      </c>
      <c r="AE88" s="3"/>
      <c r="AF88" s="45">
        <v>1276</v>
      </c>
      <c r="AG88" s="16">
        <v>194.80916030534399</v>
      </c>
      <c r="AH88" s="43">
        <v>140</v>
      </c>
      <c r="AI88" s="46">
        <v>1.39149400218103</v>
      </c>
      <c r="AJ88" s="15">
        <v>0.01</v>
      </c>
      <c r="AK88" s="37">
        <v>0.46948356807511737</v>
      </c>
      <c r="AL88" s="84">
        <f t="shared" si="5"/>
        <v>0.01</v>
      </c>
      <c r="AM88" s="3"/>
      <c r="AN88" s="39">
        <v>8751.8114800000003</v>
      </c>
      <c r="AO88" s="39">
        <v>1336.1544244274801</v>
      </c>
      <c r="AP88" s="47">
        <v>943</v>
      </c>
      <c r="AQ88" s="46">
        <v>1.4169187957873599</v>
      </c>
      <c r="AR88" s="42">
        <v>0.01</v>
      </c>
      <c r="AS88" s="14"/>
      <c r="AT88" s="39">
        <v>4918.6962000000003</v>
      </c>
      <c r="AU88" s="16">
        <v>750.94598473282394</v>
      </c>
      <c r="AV88" s="48">
        <v>630</v>
      </c>
      <c r="AW88" s="44">
        <v>1.19197775354417</v>
      </c>
      <c r="AX88" s="15">
        <v>1.4250000000000001E-2</v>
      </c>
      <c r="AY88" s="3"/>
      <c r="AZ88" s="39">
        <v>345.6</v>
      </c>
      <c r="BA88" s="16">
        <v>52.763358778625999</v>
      </c>
      <c r="BB88" s="40">
        <v>70</v>
      </c>
      <c r="BC88" s="41">
        <v>0.75376226826608494</v>
      </c>
      <c r="BD88" s="15"/>
      <c r="BE88" s="14"/>
      <c r="BF88" s="13">
        <v>-59</v>
      </c>
      <c r="BG88" s="16">
        <v>-9.0076335877862608</v>
      </c>
      <c r="BH88" s="40">
        <v>100</v>
      </c>
      <c r="BI88" s="15">
        <v>-0.09</v>
      </c>
      <c r="BJ88" s="14"/>
      <c r="BK88" s="49">
        <v>1.24879923150817E-2</v>
      </c>
      <c r="BL88" s="52">
        <v>1.3145386892636999E-2</v>
      </c>
      <c r="BM88" s="50">
        <v>5.26421350180818E-2</v>
      </c>
      <c r="BN88" s="3"/>
      <c r="BO88" s="14"/>
    </row>
    <row r="89" spans="1:67" s="1" customFormat="1" ht="21.4" customHeight="1" x14ac:dyDescent="0.2">
      <c r="A89" s="32" t="s">
        <v>35</v>
      </c>
      <c r="B89" s="32" t="s">
        <v>51</v>
      </c>
      <c r="C89" s="137" t="s">
        <v>185</v>
      </c>
      <c r="D89" s="138">
        <v>10.1</v>
      </c>
      <c r="E89" s="139"/>
      <c r="F89" s="140">
        <f>IF(G89&gt;=9%,9%,G89)+0.15%</f>
        <v>3.0499999999999999E-2</v>
      </c>
      <c r="G89" s="15">
        <f t="shared" si="7"/>
        <v>2.8999999999999998E-2</v>
      </c>
      <c r="H89" s="15">
        <f t="shared" si="8"/>
        <v>2.8999999999999998E-2</v>
      </c>
      <c r="I89" s="34">
        <v>2.5000000000000001E-3</v>
      </c>
      <c r="J89" s="34">
        <v>2.5000000000000001E-3</v>
      </c>
      <c r="K89" s="35">
        <v>0</v>
      </c>
      <c r="L89" s="15">
        <v>2.4E-2</v>
      </c>
      <c r="M89" s="14"/>
      <c r="N89" s="36">
        <v>4</v>
      </c>
      <c r="O89" s="3"/>
      <c r="P89" s="44">
        <v>0.71499999999999997</v>
      </c>
      <c r="Q89" s="38">
        <v>0.7</v>
      </c>
      <c r="R89" s="37">
        <v>1.5E-3</v>
      </c>
      <c r="S89" s="3"/>
      <c r="T89" s="13">
        <v>308</v>
      </c>
      <c r="U89" s="39">
        <v>30.495049504950501</v>
      </c>
      <c r="V89" s="40">
        <v>32</v>
      </c>
      <c r="W89" s="37">
        <v>0.95297029702970304</v>
      </c>
      <c r="X89" s="42"/>
      <c r="Y89" s="3"/>
      <c r="Z89" s="13">
        <v>413</v>
      </c>
      <c r="AA89" s="39">
        <v>40.891089108910897</v>
      </c>
      <c r="AB89" s="43">
        <v>38</v>
      </c>
      <c r="AC89" s="44">
        <v>1.07608129233976</v>
      </c>
      <c r="AD89" s="42">
        <v>4.0000000000000001E-3</v>
      </c>
      <c r="AE89" s="3"/>
      <c r="AF89" s="45">
        <v>1700</v>
      </c>
      <c r="AG89" s="16">
        <v>168.316831683168</v>
      </c>
      <c r="AH89" s="43">
        <v>140</v>
      </c>
      <c r="AI89" s="46">
        <v>1.2022630834512</v>
      </c>
      <c r="AJ89" s="15">
        <v>0.01</v>
      </c>
      <c r="AK89" s="37">
        <v>0.31372549019607843</v>
      </c>
      <c r="AL89" s="84">
        <f t="shared" si="5"/>
        <v>0.01</v>
      </c>
      <c r="AM89" s="3"/>
      <c r="AN89" s="88">
        <f>10223.04283+619</f>
        <v>10842.04283</v>
      </c>
      <c r="AO89" s="88">
        <f>AN89/D89</f>
        <v>1073.4695871287129</v>
      </c>
      <c r="AP89" s="47">
        <v>861.74099999999999</v>
      </c>
      <c r="AQ89" s="85">
        <f>AO89/AP89</f>
        <v>1.2456986346578762</v>
      </c>
      <c r="AR89" s="89">
        <v>0.01</v>
      </c>
      <c r="AS89" s="14"/>
      <c r="AT89" s="39">
        <v>6273.1382800000001</v>
      </c>
      <c r="AU89" s="16">
        <v>621.1028</v>
      </c>
      <c r="AV89" s="48">
        <v>630</v>
      </c>
      <c r="AW89" s="37">
        <v>0.98587746031746004</v>
      </c>
      <c r="AX89" s="15"/>
      <c r="AY89" s="3"/>
      <c r="AZ89" s="39">
        <v>343.6</v>
      </c>
      <c r="BA89" s="16">
        <v>34.019801980197997</v>
      </c>
      <c r="BB89" s="40">
        <v>70</v>
      </c>
      <c r="BC89" s="41">
        <v>0.48599717114568602</v>
      </c>
      <c r="BD89" s="15"/>
      <c r="BE89" s="14"/>
      <c r="BF89" s="13">
        <v>-305</v>
      </c>
      <c r="BG89" s="16">
        <v>-30.198019801980202</v>
      </c>
      <c r="BH89" s="40">
        <v>100</v>
      </c>
      <c r="BI89" s="15">
        <v>-0.3</v>
      </c>
      <c r="BJ89" s="14"/>
      <c r="BK89" s="49">
        <v>1.83845100723646E-2</v>
      </c>
      <c r="BL89" s="52">
        <v>1.5651829348831098E-2</v>
      </c>
      <c r="BM89" s="51">
        <v>-0.148640388717306</v>
      </c>
      <c r="BN89" s="3"/>
      <c r="BO89" s="14"/>
    </row>
    <row r="90" spans="1:67" s="1" customFormat="1" ht="21.4" customHeight="1" x14ac:dyDescent="0.2">
      <c r="A90" s="32" t="s">
        <v>35</v>
      </c>
      <c r="B90" s="32" t="s">
        <v>51</v>
      </c>
      <c r="C90" s="137" t="s">
        <v>186</v>
      </c>
      <c r="D90" s="138">
        <v>2.97</v>
      </c>
      <c r="E90" s="139"/>
      <c r="F90" s="140">
        <f t="shared" si="6"/>
        <v>0.02</v>
      </c>
      <c r="G90" s="15">
        <f t="shared" si="7"/>
        <v>0.02</v>
      </c>
      <c r="H90" s="15">
        <f t="shared" si="8"/>
        <v>0.02</v>
      </c>
      <c r="I90" s="34">
        <v>-2.5000000000000001E-3</v>
      </c>
      <c r="J90" s="34">
        <v>0</v>
      </c>
      <c r="K90" s="35">
        <v>0</v>
      </c>
      <c r="L90" s="15">
        <v>2.2499999999999999E-2</v>
      </c>
      <c r="M90" s="14"/>
      <c r="N90" s="36">
        <v>2</v>
      </c>
      <c r="O90" s="3"/>
      <c r="P90" s="53">
        <v>0.51900000000000002</v>
      </c>
      <c r="Q90" s="38">
        <v>0.7</v>
      </c>
      <c r="R90" s="37"/>
      <c r="S90" s="3"/>
      <c r="T90" s="13">
        <v>65</v>
      </c>
      <c r="U90" s="39">
        <v>21.8855218855219</v>
      </c>
      <c r="V90" s="40">
        <v>32</v>
      </c>
      <c r="W90" s="41">
        <v>0.68392255892255904</v>
      </c>
      <c r="X90" s="42"/>
      <c r="Y90" s="3"/>
      <c r="Z90" s="13">
        <v>130</v>
      </c>
      <c r="AA90" s="39">
        <v>43.7710437710438</v>
      </c>
      <c r="AB90" s="43">
        <v>38</v>
      </c>
      <c r="AC90" s="44">
        <v>1.1518695729221999</v>
      </c>
      <c r="AD90" s="42">
        <v>7.4999999999999997E-3</v>
      </c>
      <c r="AE90" s="3"/>
      <c r="AF90" s="45">
        <v>313</v>
      </c>
      <c r="AG90" s="16">
        <v>105.387205387205</v>
      </c>
      <c r="AH90" s="43">
        <v>140</v>
      </c>
      <c r="AI90" s="41">
        <v>0.75276575276574997</v>
      </c>
      <c r="AJ90" s="15"/>
      <c r="AK90" s="37">
        <v>0.1</v>
      </c>
      <c r="AL90" s="84"/>
      <c r="AM90" s="3"/>
      <c r="AN90" s="39">
        <v>1227.9964399999999</v>
      </c>
      <c r="AO90" s="39">
        <v>413.466814814815</v>
      </c>
      <c r="AP90" s="47">
        <v>773.49099999999999</v>
      </c>
      <c r="AQ90" s="41">
        <v>0.53454638103716101</v>
      </c>
      <c r="AR90" s="42"/>
      <c r="AS90" s="14"/>
      <c r="AT90" s="39">
        <v>2566.8728500000002</v>
      </c>
      <c r="AU90" s="16">
        <v>864.26695286195297</v>
      </c>
      <c r="AV90" s="48">
        <v>630</v>
      </c>
      <c r="AW90" s="46">
        <v>1.37185230613008</v>
      </c>
      <c r="AX90" s="15">
        <v>1.4999999999999999E-2</v>
      </c>
      <c r="AY90" s="3"/>
      <c r="AZ90" s="39">
        <v>157.6</v>
      </c>
      <c r="BA90" s="16">
        <v>53.063973063973101</v>
      </c>
      <c r="BB90" s="40">
        <v>70</v>
      </c>
      <c r="BC90" s="41">
        <v>0.75805675805675798</v>
      </c>
      <c r="BD90" s="15"/>
      <c r="BE90" s="14"/>
      <c r="BF90" s="13">
        <v>-46</v>
      </c>
      <c r="BG90" s="16">
        <v>-15.4882154882155</v>
      </c>
      <c r="BH90" s="40">
        <v>100</v>
      </c>
      <c r="BI90" s="15">
        <v>-0.15</v>
      </c>
      <c r="BJ90" s="14"/>
      <c r="BK90" s="49">
        <v>2.1288209606986901E-2</v>
      </c>
      <c r="BL90" s="49">
        <v>2.53638253638254E-2</v>
      </c>
      <c r="BM90" s="54">
        <v>0.191449437603286</v>
      </c>
      <c r="BN90" s="3"/>
      <c r="BO90" s="14"/>
    </row>
    <row r="91" spans="1:67" s="1" customFormat="1" ht="21.4" customHeight="1" x14ac:dyDescent="0.2">
      <c r="A91" s="32" t="s">
        <v>35</v>
      </c>
      <c r="B91" s="32" t="s">
        <v>51</v>
      </c>
      <c r="C91" s="137" t="s">
        <v>187</v>
      </c>
      <c r="D91" s="138">
        <v>3.49</v>
      </c>
      <c r="E91" s="139"/>
      <c r="F91" s="140">
        <f t="shared" si="6"/>
        <v>1.7500000000000002E-2</v>
      </c>
      <c r="G91" s="15">
        <f t="shared" si="7"/>
        <v>1.7500000000000002E-2</v>
      </c>
      <c r="H91" s="15">
        <f t="shared" si="8"/>
        <v>1.7500000000000002E-2</v>
      </c>
      <c r="I91" s="34">
        <v>2.5000000000000001E-3</v>
      </c>
      <c r="J91" s="34">
        <v>2.5000000000000001E-3</v>
      </c>
      <c r="K91" s="35">
        <v>0</v>
      </c>
      <c r="L91" s="15">
        <v>1.2500000000000001E-2</v>
      </c>
      <c r="M91" s="14"/>
      <c r="N91" s="36">
        <v>2</v>
      </c>
      <c r="O91" s="3"/>
      <c r="P91" s="53">
        <v>0.39</v>
      </c>
      <c r="Q91" s="38">
        <v>0.7</v>
      </c>
      <c r="R91" s="37"/>
      <c r="S91" s="3"/>
      <c r="T91" s="13">
        <v>60</v>
      </c>
      <c r="U91" s="39">
        <v>17.191977077363902</v>
      </c>
      <c r="V91" s="40">
        <v>32</v>
      </c>
      <c r="W91" s="41">
        <v>0.53724928366762104</v>
      </c>
      <c r="X91" s="42"/>
      <c r="Y91" s="3"/>
      <c r="Z91" s="13">
        <v>139</v>
      </c>
      <c r="AA91" s="39">
        <v>39.828080229226401</v>
      </c>
      <c r="AB91" s="43">
        <v>38</v>
      </c>
      <c r="AC91" s="44">
        <v>1.04810737445333</v>
      </c>
      <c r="AD91" s="42">
        <v>2.5000000000000001E-3</v>
      </c>
      <c r="AE91" s="3"/>
      <c r="AF91" s="45">
        <v>642</v>
      </c>
      <c r="AG91" s="16">
        <v>183.95415472779399</v>
      </c>
      <c r="AH91" s="43">
        <v>140</v>
      </c>
      <c r="AI91" s="46">
        <v>1.31395824805567</v>
      </c>
      <c r="AJ91" s="15">
        <v>0.01</v>
      </c>
      <c r="AK91" s="37">
        <v>0.42857142857142855</v>
      </c>
      <c r="AL91" s="84">
        <f t="shared" ref="AL91:AL121" si="9">IF(AK91&gt;=50%,AJ91+0.5%,AJ91)</f>
        <v>0.01</v>
      </c>
      <c r="AM91" s="3"/>
      <c r="AN91" s="39">
        <v>2121.5627100000002</v>
      </c>
      <c r="AO91" s="39">
        <v>607.897624641834</v>
      </c>
      <c r="AP91" s="47">
        <v>891.32500000000005</v>
      </c>
      <c r="AQ91" s="41">
        <v>0.68201567850316502</v>
      </c>
      <c r="AR91" s="42"/>
      <c r="AS91" s="14"/>
      <c r="AT91" s="39">
        <v>1576.2985200000001</v>
      </c>
      <c r="AU91" s="16">
        <v>451.66146704871102</v>
      </c>
      <c r="AV91" s="48">
        <v>630</v>
      </c>
      <c r="AW91" s="41">
        <v>0.71692296356938201</v>
      </c>
      <c r="AX91" s="15"/>
      <c r="AY91" s="3"/>
      <c r="AZ91" s="39">
        <v>145.5</v>
      </c>
      <c r="BA91" s="16">
        <v>41.690544412607402</v>
      </c>
      <c r="BB91" s="40">
        <v>70</v>
      </c>
      <c r="BC91" s="41">
        <v>0.59557920589439195</v>
      </c>
      <c r="BD91" s="15"/>
      <c r="BE91" s="14"/>
      <c r="BF91" s="13">
        <v>-31</v>
      </c>
      <c r="BG91" s="16">
        <v>-8.8825214899713494</v>
      </c>
      <c r="BH91" s="40">
        <v>100</v>
      </c>
      <c r="BI91" s="15">
        <v>-0.09</v>
      </c>
      <c r="BJ91" s="14"/>
      <c r="BK91" s="49">
        <v>1.34199134199134E-2</v>
      </c>
      <c r="BL91" s="52">
        <v>1.1512356095548799E-2</v>
      </c>
      <c r="BM91" s="51">
        <v>-0.142143787718782</v>
      </c>
      <c r="BN91" s="3"/>
      <c r="BO91" s="14"/>
    </row>
    <row r="92" spans="1:67" s="1" customFormat="1" ht="21.4" customHeight="1" x14ac:dyDescent="0.2">
      <c r="A92" s="32" t="s">
        <v>36</v>
      </c>
      <c r="B92" s="32" t="s">
        <v>42</v>
      </c>
      <c r="C92" s="137" t="s">
        <v>188</v>
      </c>
      <c r="D92" s="138">
        <v>4.38</v>
      </c>
      <c r="E92" s="139"/>
      <c r="F92" s="140">
        <f t="shared" si="6"/>
        <v>7.6630000000000004E-2</v>
      </c>
      <c r="G92" s="15">
        <f t="shared" si="7"/>
        <v>7.6630000000000004E-2</v>
      </c>
      <c r="H92" s="15">
        <f t="shared" si="8"/>
        <v>7.6630000000000004E-2</v>
      </c>
      <c r="I92" s="34">
        <v>2.5000000000000001E-3</v>
      </c>
      <c r="J92" s="34">
        <v>2.5000000000000001E-3</v>
      </c>
      <c r="K92" s="35">
        <v>0</v>
      </c>
      <c r="L92" s="15">
        <v>7.1629999999999999E-2</v>
      </c>
      <c r="M92" s="14"/>
      <c r="N92" s="36">
        <v>6</v>
      </c>
      <c r="O92" s="3"/>
      <c r="P92" s="44">
        <v>0.72299999999999998</v>
      </c>
      <c r="Q92" s="38">
        <v>0.7</v>
      </c>
      <c r="R92" s="37">
        <v>2.2499999999999998E-3</v>
      </c>
      <c r="S92" s="3"/>
      <c r="T92" s="13">
        <v>117</v>
      </c>
      <c r="U92" s="39">
        <v>26.712328767123299</v>
      </c>
      <c r="V92" s="40">
        <v>32</v>
      </c>
      <c r="W92" s="37">
        <v>0.834760273972602</v>
      </c>
      <c r="X92" s="42"/>
      <c r="Y92" s="3"/>
      <c r="Z92" s="13">
        <v>212</v>
      </c>
      <c r="AA92" s="39">
        <v>48.401826484018301</v>
      </c>
      <c r="AB92" s="43">
        <v>38</v>
      </c>
      <c r="AC92" s="46">
        <v>1.2737322758952201</v>
      </c>
      <c r="AD92" s="42">
        <v>0.01</v>
      </c>
      <c r="AE92" s="3"/>
      <c r="AF92" s="45">
        <v>948</v>
      </c>
      <c r="AG92" s="16">
        <v>216.438356164384</v>
      </c>
      <c r="AH92" s="43">
        <v>140</v>
      </c>
      <c r="AI92" s="46">
        <v>1.5459882583170299</v>
      </c>
      <c r="AJ92" s="15">
        <v>0.01</v>
      </c>
      <c r="AK92" s="37">
        <v>0.4098360655737705</v>
      </c>
      <c r="AL92" s="84">
        <f t="shared" si="9"/>
        <v>0.01</v>
      </c>
      <c r="AM92" s="3"/>
      <c r="AN92" s="39">
        <v>5179.6385799999998</v>
      </c>
      <c r="AO92" s="39">
        <v>1182.56588584475</v>
      </c>
      <c r="AP92" s="47">
        <v>785.91200000000003</v>
      </c>
      <c r="AQ92" s="46">
        <v>1.50470521616256</v>
      </c>
      <c r="AR92" s="42">
        <v>0.01</v>
      </c>
      <c r="AS92" s="14"/>
      <c r="AT92" s="39">
        <v>3626.5285800000001</v>
      </c>
      <c r="AU92" s="16">
        <v>827.97456164383595</v>
      </c>
      <c r="AV92" s="48">
        <v>630</v>
      </c>
      <c r="AW92" s="46">
        <v>1.3142453359426001</v>
      </c>
      <c r="AX92" s="15">
        <v>1.4999999999999999E-2</v>
      </c>
      <c r="AY92" s="3"/>
      <c r="AZ92" s="39">
        <v>413.8</v>
      </c>
      <c r="BA92" s="16">
        <v>94.474885844748897</v>
      </c>
      <c r="BB92" s="40">
        <v>70</v>
      </c>
      <c r="BC92" s="44">
        <v>1.34964122635356</v>
      </c>
      <c r="BD92" s="15">
        <v>2.4379999999999999E-2</v>
      </c>
      <c r="BE92" s="14"/>
      <c r="BF92" s="13">
        <v>-83</v>
      </c>
      <c r="BG92" s="16">
        <v>-18.949771689497702</v>
      </c>
      <c r="BH92" s="40">
        <v>100</v>
      </c>
      <c r="BI92" s="15">
        <v>-0.19</v>
      </c>
      <c r="BJ92" s="14"/>
      <c r="BK92" s="49">
        <v>1.3754457463066701E-2</v>
      </c>
      <c r="BL92" s="52">
        <v>8.2473354762307594E-3</v>
      </c>
      <c r="BM92" s="51">
        <v>-0.40038816519107301</v>
      </c>
      <c r="BN92" s="3"/>
      <c r="BO92" s="14"/>
    </row>
    <row r="93" spans="1:67" s="1" customFormat="1" ht="21.4" customHeight="1" x14ac:dyDescent="0.2">
      <c r="A93" s="32" t="s">
        <v>36</v>
      </c>
      <c r="B93" s="32" t="s">
        <v>42</v>
      </c>
      <c r="C93" s="137" t="s">
        <v>189</v>
      </c>
      <c r="D93" s="138">
        <v>9.26</v>
      </c>
      <c r="E93" s="139"/>
      <c r="F93" s="140">
        <f t="shared" si="6"/>
        <v>7.9250000000000001E-2</v>
      </c>
      <c r="G93" s="15">
        <f t="shared" si="7"/>
        <v>7.9250000000000001E-2</v>
      </c>
      <c r="H93" s="15">
        <f t="shared" si="8"/>
        <v>7.9250000000000001E-2</v>
      </c>
      <c r="I93" s="34">
        <v>2.5000000000000001E-3</v>
      </c>
      <c r="J93" s="34">
        <v>2.5000000000000001E-3</v>
      </c>
      <c r="K93" s="35">
        <v>0</v>
      </c>
      <c r="L93" s="15">
        <v>7.4249999999999997E-2</v>
      </c>
      <c r="M93" s="14"/>
      <c r="N93" s="36">
        <v>7</v>
      </c>
      <c r="O93" s="3"/>
      <c r="P93" s="44">
        <v>0.79500000000000004</v>
      </c>
      <c r="Q93" s="38">
        <v>0.7</v>
      </c>
      <c r="R93" s="37">
        <v>9.75E-3</v>
      </c>
      <c r="S93" s="3"/>
      <c r="T93" s="13">
        <v>338</v>
      </c>
      <c r="U93" s="39">
        <v>36.501079913606901</v>
      </c>
      <c r="V93" s="40">
        <v>32</v>
      </c>
      <c r="W93" s="44">
        <v>1.1406587473002201</v>
      </c>
      <c r="X93" s="42">
        <v>1.0500000000000001E-2</v>
      </c>
      <c r="Y93" s="3"/>
      <c r="Z93" s="13">
        <v>481</v>
      </c>
      <c r="AA93" s="39">
        <v>51.943844492440597</v>
      </c>
      <c r="AB93" s="43">
        <v>38</v>
      </c>
      <c r="AC93" s="46">
        <v>1.3669432761168601</v>
      </c>
      <c r="AD93" s="42">
        <v>0.01</v>
      </c>
      <c r="AE93" s="3"/>
      <c r="AF93" s="45">
        <v>1878</v>
      </c>
      <c r="AG93" s="16">
        <v>202.80777537796999</v>
      </c>
      <c r="AH93" s="43">
        <v>140</v>
      </c>
      <c r="AI93" s="46">
        <v>1.4486269669855001</v>
      </c>
      <c r="AJ93" s="15">
        <v>0.01</v>
      </c>
      <c r="AK93" s="37">
        <v>0.35813953488372091</v>
      </c>
      <c r="AL93" s="84">
        <f t="shared" si="9"/>
        <v>0.01</v>
      </c>
      <c r="AM93" s="3"/>
      <c r="AN93" s="39">
        <v>10280.61527</v>
      </c>
      <c r="AO93" s="39">
        <v>1110.21763174946</v>
      </c>
      <c r="AP93" s="47">
        <v>805.59400000000005</v>
      </c>
      <c r="AQ93" s="46">
        <v>1.37813542770857</v>
      </c>
      <c r="AR93" s="42">
        <v>0.01</v>
      </c>
      <c r="AS93" s="14"/>
      <c r="AT93" s="39">
        <v>7032.1140699999996</v>
      </c>
      <c r="AU93" s="16">
        <v>759.40756695464404</v>
      </c>
      <c r="AV93" s="48">
        <v>630</v>
      </c>
      <c r="AW93" s="46">
        <v>1.2054088364359401</v>
      </c>
      <c r="AX93" s="15">
        <v>1.4999999999999999E-2</v>
      </c>
      <c r="AY93" s="3"/>
      <c r="AZ93" s="39">
        <v>658.5</v>
      </c>
      <c r="BA93" s="16">
        <v>71.112311015118806</v>
      </c>
      <c r="BB93" s="40">
        <v>70</v>
      </c>
      <c r="BC93" s="44">
        <v>1.0158901573588399</v>
      </c>
      <c r="BD93" s="15">
        <v>8.9999999999999993E-3</v>
      </c>
      <c r="BE93" s="14"/>
      <c r="BF93" s="13">
        <v>-252</v>
      </c>
      <c r="BG93" s="16">
        <v>-27.213822894168501</v>
      </c>
      <c r="BH93" s="40">
        <v>100</v>
      </c>
      <c r="BI93" s="15">
        <v>-0.27</v>
      </c>
      <c r="BJ93" s="14"/>
      <c r="BK93" s="49">
        <v>2.0771513353115698E-2</v>
      </c>
      <c r="BL93" s="52">
        <v>1.52660131341011E-2</v>
      </c>
      <c r="BM93" s="51">
        <v>-0.26505051054398898</v>
      </c>
      <c r="BN93" s="3"/>
      <c r="BO93" s="14"/>
    </row>
    <row r="94" spans="1:67" s="1" customFormat="1" ht="21.4" customHeight="1" x14ac:dyDescent="0.2">
      <c r="A94" s="32" t="s">
        <v>36</v>
      </c>
      <c r="B94" s="32" t="s">
        <v>42</v>
      </c>
      <c r="C94" s="137" t="s">
        <v>190</v>
      </c>
      <c r="D94" s="138">
        <v>2.57</v>
      </c>
      <c r="E94" s="139"/>
      <c r="F94" s="140">
        <f t="shared" si="6"/>
        <v>8.9880000000000002E-2</v>
      </c>
      <c r="G94" s="15">
        <f t="shared" si="7"/>
        <v>8.9880000000000002E-2</v>
      </c>
      <c r="H94" s="15">
        <f t="shared" si="8"/>
        <v>8.4879999999999997E-2</v>
      </c>
      <c r="I94" s="34">
        <v>0</v>
      </c>
      <c r="J94" s="34">
        <v>0</v>
      </c>
      <c r="K94" s="35">
        <v>0</v>
      </c>
      <c r="L94" s="15">
        <v>8.4879999999999997E-2</v>
      </c>
      <c r="M94" s="14"/>
      <c r="N94" s="36">
        <v>6</v>
      </c>
      <c r="O94" s="3"/>
      <c r="P94" s="44">
        <v>0.80200000000000005</v>
      </c>
      <c r="Q94" s="38">
        <v>0.7</v>
      </c>
      <c r="R94" s="37">
        <v>1.0500000000000001E-2</v>
      </c>
      <c r="S94" s="3"/>
      <c r="T94" s="13">
        <v>98</v>
      </c>
      <c r="U94" s="39">
        <v>38.132295719844301</v>
      </c>
      <c r="V94" s="40">
        <v>32</v>
      </c>
      <c r="W94" s="44">
        <v>1.1916342412451399</v>
      </c>
      <c r="X94" s="42">
        <v>1.4250000000000001E-2</v>
      </c>
      <c r="Y94" s="3"/>
      <c r="Z94" s="13">
        <v>129</v>
      </c>
      <c r="AA94" s="39">
        <v>50.1945525291829</v>
      </c>
      <c r="AB94" s="43">
        <v>38</v>
      </c>
      <c r="AC94" s="46">
        <v>1.32090927708376</v>
      </c>
      <c r="AD94" s="42">
        <v>0.01</v>
      </c>
      <c r="AE94" s="3"/>
      <c r="AF94" s="45">
        <v>555</v>
      </c>
      <c r="AG94" s="16">
        <v>215.95330739299601</v>
      </c>
      <c r="AH94" s="43">
        <v>140</v>
      </c>
      <c r="AI94" s="46">
        <v>1.5425236242356899</v>
      </c>
      <c r="AJ94" s="15">
        <v>0.01</v>
      </c>
      <c r="AK94" s="37">
        <v>0.6619718309859155</v>
      </c>
      <c r="AL94" s="84">
        <f t="shared" si="9"/>
        <v>1.4999999999999999E-2</v>
      </c>
      <c r="AM94" s="3"/>
      <c r="AN94" s="39">
        <v>1198.0925</v>
      </c>
      <c r="AO94" s="39">
        <v>466.18385214007799</v>
      </c>
      <c r="AP94" s="47">
        <v>697</v>
      </c>
      <c r="AQ94" s="41">
        <v>0.66884340335735704</v>
      </c>
      <c r="AR94" s="42"/>
      <c r="AS94" s="14"/>
      <c r="AT94" s="39">
        <v>2091.46326</v>
      </c>
      <c r="AU94" s="16">
        <v>813.79893385213995</v>
      </c>
      <c r="AV94" s="48">
        <v>630</v>
      </c>
      <c r="AW94" s="46">
        <v>1.2917443394478401</v>
      </c>
      <c r="AX94" s="15">
        <v>1.4999999999999999E-2</v>
      </c>
      <c r="AY94" s="3"/>
      <c r="AZ94" s="39">
        <v>245.8</v>
      </c>
      <c r="BA94" s="16">
        <v>95.642023346303503</v>
      </c>
      <c r="BB94" s="40">
        <v>70</v>
      </c>
      <c r="BC94" s="44">
        <v>1.3663146192329101</v>
      </c>
      <c r="BD94" s="15">
        <v>2.513E-2</v>
      </c>
      <c r="BE94" s="14"/>
      <c r="BF94" s="13">
        <v>-93</v>
      </c>
      <c r="BG94" s="16">
        <v>-36.186770428015599</v>
      </c>
      <c r="BH94" s="40">
        <v>100</v>
      </c>
      <c r="BI94" s="15">
        <v>-0.36</v>
      </c>
      <c r="BJ94" s="14"/>
      <c r="BK94" s="49">
        <v>2.06422018348624E-2</v>
      </c>
      <c r="BL94" s="49">
        <v>2.0790289256198299E-2</v>
      </c>
      <c r="BM94" s="50">
        <v>7.1740128558281302E-3</v>
      </c>
      <c r="BN94" s="3"/>
      <c r="BO94" s="14"/>
    </row>
    <row r="95" spans="1:67" s="1" customFormat="1" ht="21.4" customHeight="1" x14ac:dyDescent="0.2">
      <c r="A95" s="32" t="s">
        <v>36</v>
      </c>
      <c r="B95" s="32" t="s">
        <v>42</v>
      </c>
      <c r="C95" s="137" t="s">
        <v>191</v>
      </c>
      <c r="D95" s="138">
        <v>2.78</v>
      </c>
      <c r="E95" s="139"/>
      <c r="F95" s="140">
        <f t="shared" si="6"/>
        <v>8.4129999999999996E-2</v>
      </c>
      <c r="G95" s="15">
        <f t="shared" si="7"/>
        <v>8.4129999999999996E-2</v>
      </c>
      <c r="H95" s="15">
        <f t="shared" si="8"/>
        <v>8.4129999999999996E-2</v>
      </c>
      <c r="I95" s="34">
        <v>-2.5000000000000001E-3</v>
      </c>
      <c r="J95" s="34">
        <v>0</v>
      </c>
      <c r="K95" s="35">
        <v>0</v>
      </c>
      <c r="L95" s="15">
        <v>8.6629999999999999E-2</v>
      </c>
      <c r="M95" s="14"/>
      <c r="N95" s="36">
        <v>7</v>
      </c>
      <c r="O95" s="3"/>
      <c r="P95" s="44">
        <v>0.76200000000000001</v>
      </c>
      <c r="Q95" s="38">
        <v>0.7</v>
      </c>
      <c r="R95" s="37">
        <v>6.0000000000000001E-3</v>
      </c>
      <c r="S95" s="3"/>
      <c r="T95" s="13">
        <v>137</v>
      </c>
      <c r="U95" s="39">
        <v>49.280575539568297</v>
      </c>
      <c r="V95" s="40">
        <v>32</v>
      </c>
      <c r="W95" s="46">
        <v>1.5400179856115099</v>
      </c>
      <c r="X95" s="42">
        <v>1.4999999999999999E-2</v>
      </c>
      <c r="Y95" s="3"/>
      <c r="Z95" s="13">
        <v>149</v>
      </c>
      <c r="AA95" s="39">
        <v>53.597122302158297</v>
      </c>
      <c r="AB95" s="43">
        <v>38</v>
      </c>
      <c r="AC95" s="46">
        <v>1.4104505868988999</v>
      </c>
      <c r="AD95" s="42">
        <v>0.01</v>
      </c>
      <c r="AE95" s="3"/>
      <c r="AF95" s="45">
        <v>489</v>
      </c>
      <c r="AG95" s="16">
        <v>175.89928057553999</v>
      </c>
      <c r="AH95" s="43">
        <v>140</v>
      </c>
      <c r="AI95" s="46">
        <v>1.25642343268243</v>
      </c>
      <c r="AJ95" s="15">
        <v>0.01</v>
      </c>
      <c r="AK95" s="37">
        <v>0.48648648648648651</v>
      </c>
      <c r="AL95" s="84">
        <f t="shared" si="9"/>
        <v>0.01</v>
      </c>
      <c r="AM95" s="3"/>
      <c r="AN95" s="39">
        <v>2411.52423</v>
      </c>
      <c r="AO95" s="39">
        <v>867.45475899280598</v>
      </c>
      <c r="AP95" s="47">
        <v>716.99900000000002</v>
      </c>
      <c r="AQ95" s="46">
        <v>1.2098409607165499</v>
      </c>
      <c r="AR95" s="42">
        <v>0.01</v>
      </c>
      <c r="AS95" s="14"/>
      <c r="AT95" s="39">
        <v>2144.9795300000001</v>
      </c>
      <c r="AU95" s="16">
        <v>771.57537050359701</v>
      </c>
      <c r="AV95" s="48">
        <v>630</v>
      </c>
      <c r="AW95" s="46">
        <v>1.22472281032317</v>
      </c>
      <c r="AX95" s="15">
        <v>1.4999999999999999E-2</v>
      </c>
      <c r="AY95" s="3"/>
      <c r="AZ95" s="39">
        <v>242.7</v>
      </c>
      <c r="BA95" s="16">
        <v>87.302158273381295</v>
      </c>
      <c r="BB95" s="40">
        <v>70</v>
      </c>
      <c r="BC95" s="44">
        <v>1.2471736896197301</v>
      </c>
      <c r="BD95" s="15">
        <v>2.0629999999999999E-2</v>
      </c>
      <c r="BE95" s="14"/>
      <c r="BF95" s="13">
        <v>-73</v>
      </c>
      <c r="BG95" s="16">
        <v>-26.258992805755401</v>
      </c>
      <c r="BH95" s="40">
        <v>100</v>
      </c>
      <c r="BI95" s="15">
        <v>-0.26</v>
      </c>
      <c r="BJ95" s="14"/>
      <c r="BK95" s="49">
        <v>1.21827411167513E-2</v>
      </c>
      <c r="BL95" s="49">
        <v>1.7346770196596702E-2</v>
      </c>
      <c r="BM95" s="54">
        <v>0.423880720303975</v>
      </c>
      <c r="BN95" s="3"/>
      <c r="BO95" s="14"/>
    </row>
    <row r="96" spans="1:67" s="1" customFormat="1" ht="21.4" customHeight="1" x14ac:dyDescent="0.2">
      <c r="A96" s="32" t="s">
        <v>36</v>
      </c>
      <c r="B96" s="32" t="s">
        <v>42</v>
      </c>
      <c r="C96" s="137" t="s">
        <v>192</v>
      </c>
      <c r="D96" s="138">
        <v>2.78</v>
      </c>
      <c r="E96" s="139"/>
      <c r="F96" s="140">
        <f t="shared" si="6"/>
        <v>0.09</v>
      </c>
      <c r="G96" s="15">
        <f t="shared" si="7"/>
        <v>9.7380000000000008E-2</v>
      </c>
      <c r="H96" s="15">
        <f t="shared" si="8"/>
        <v>9.7380000000000008E-2</v>
      </c>
      <c r="I96" s="34">
        <v>2.5000000000000001E-3</v>
      </c>
      <c r="J96" s="34">
        <v>0</v>
      </c>
      <c r="K96" s="35">
        <v>0</v>
      </c>
      <c r="L96" s="15">
        <v>9.4880000000000006E-2</v>
      </c>
      <c r="M96" s="14"/>
      <c r="N96" s="36">
        <v>7</v>
      </c>
      <c r="O96" s="3"/>
      <c r="P96" s="44">
        <v>0.78700000000000003</v>
      </c>
      <c r="Q96" s="38">
        <v>0.7</v>
      </c>
      <c r="R96" s="37">
        <v>8.9999999999999993E-3</v>
      </c>
      <c r="S96" s="3"/>
      <c r="T96" s="13">
        <v>169</v>
      </c>
      <c r="U96" s="39">
        <v>60.791366906474799</v>
      </c>
      <c r="V96" s="40">
        <v>32</v>
      </c>
      <c r="W96" s="46">
        <v>1.8997302158273399</v>
      </c>
      <c r="X96" s="42">
        <v>1.4999999999999999E-2</v>
      </c>
      <c r="Y96" s="3"/>
      <c r="Z96" s="13">
        <v>195</v>
      </c>
      <c r="AA96" s="39">
        <v>70.143884892086305</v>
      </c>
      <c r="AB96" s="43">
        <v>38</v>
      </c>
      <c r="AC96" s="46">
        <v>1.84589170768648</v>
      </c>
      <c r="AD96" s="42">
        <v>0.01</v>
      </c>
      <c r="AE96" s="3"/>
      <c r="AF96" s="45">
        <v>728</v>
      </c>
      <c r="AG96" s="16">
        <v>261.87050359712202</v>
      </c>
      <c r="AH96" s="43">
        <v>140</v>
      </c>
      <c r="AI96" s="46">
        <v>1.8705035971223001</v>
      </c>
      <c r="AJ96" s="15">
        <v>0.01</v>
      </c>
      <c r="AK96" s="37">
        <v>0.41860465116279072</v>
      </c>
      <c r="AL96" s="84">
        <f t="shared" si="9"/>
        <v>0.01</v>
      </c>
      <c r="AM96" s="3"/>
      <c r="AN96" s="39">
        <v>2666.0216399999999</v>
      </c>
      <c r="AO96" s="39">
        <v>959.00058992805805</v>
      </c>
      <c r="AP96" s="47">
        <v>748.99099999999999</v>
      </c>
      <c r="AQ96" s="46">
        <v>1.2803900045902501</v>
      </c>
      <c r="AR96" s="42">
        <v>0.01</v>
      </c>
      <c r="AS96" s="14"/>
      <c r="AT96" s="39">
        <v>2761.79052</v>
      </c>
      <c r="AU96" s="16">
        <v>993.44982733812901</v>
      </c>
      <c r="AV96" s="48">
        <v>630</v>
      </c>
      <c r="AW96" s="46">
        <v>1.5769044878383001</v>
      </c>
      <c r="AX96" s="15">
        <v>1.4999999999999999E-2</v>
      </c>
      <c r="AY96" s="3"/>
      <c r="AZ96" s="39">
        <v>270.2</v>
      </c>
      <c r="BA96" s="16">
        <v>97.194244604316495</v>
      </c>
      <c r="BB96" s="40">
        <v>70</v>
      </c>
      <c r="BC96" s="44">
        <v>1.38848920863309</v>
      </c>
      <c r="BD96" s="15">
        <v>2.588E-2</v>
      </c>
      <c r="BE96" s="14"/>
      <c r="BF96" s="13">
        <v>-127</v>
      </c>
      <c r="BG96" s="16">
        <v>-45.683453237410099</v>
      </c>
      <c r="BH96" s="40">
        <v>100</v>
      </c>
      <c r="BI96" s="15">
        <v>-0.46</v>
      </c>
      <c r="BJ96" s="14"/>
      <c r="BK96" s="49">
        <v>2.2058823529411801E-2</v>
      </c>
      <c r="BL96" s="49">
        <v>1.8379393614166899E-2</v>
      </c>
      <c r="BM96" s="51">
        <v>-0.16680082282443501</v>
      </c>
      <c r="BN96" s="3"/>
      <c r="BO96" s="14"/>
    </row>
    <row r="97" spans="1:67" s="1" customFormat="1" ht="21.4" customHeight="1" x14ac:dyDescent="0.2">
      <c r="A97" s="32" t="s">
        <v>36</v>
      </c>
      <c r="B97" s="32" t="s">
        <v>42</v>
      </c>
      <c r="C97" s="137" t="s">
        <v>193</v>
      </c>
      <c r="D97" s="138">
        <v>2.85</v>
      </c>
      <c r="E97" s="139"/>
      <c r="F97" s="140">
        <f t="shared" si="6"/>
        <v>6.3130000000000006E-2</v>
      </c>
      <c r="G97" s="15">
        <f t="shared" si="7"/>
        <v>6.3130000000000006E-2</v>
      </c>
      <c r="H97" s="15">
        <f t="shared" si="8"/>
        <v>6.3130000000000006E-2</v>
      </c>
      <c r="I97" s="34">
        <v>2.5000000000000001E-3</v>
      </c>
      <c r="J97" s="34">
        <v>2.5000000000000001E-3</v>
      </c>
      <c r="K97" s="35">
        <v>0</v>
      </c>
      <c r="L97" s="15">
        <v>5.8130000000000001E-2</v>
      </c>
      <c r="M97" s="14"/>
      <c r="N97" s="36">
        <v>6</v>
      </c>
      <c r="O97" s="3"/>
      <c r="P97" s="44">
        <v>0.77400000000000002</v>
      </c>
      <c r="Q97" s="38">
        <v>0.7</v>
      </c>
      <c r="R97" s="37">
        <v>7.4999999999999997E-3</v>
      </c>
      <c r="S97" s="3"/>
      <c r="T97" s="13">
        <v>67</v>
      </c>
      <c r="U97" s="39">
        <v>23.508771929824601</v>
      </c>
      <c r="V97" s="40">
        <v>32</v>
      </c>
      <c r="W97" s="41">
        <v>0.734649122807017</v>
      </c>
      <c r="X97" s="42"/>
      <c r="Y97" s="3"/>
      <c r="Z97" s="13">
        <v>133</v>
      </c>
      <c r="AA97" s="39">
        <v>46.6666666666667</v>
      </c>
      <c r="AB97" s="43">
        <v>38</v>
      </c>
      <c r="AC97" s="46">
        <v>1.2280701754386001</v>
      </c>
      <c r="AD97" s="42">
        <v>0.01</v>
      </c>
      <c r="AE97" s="3"/>
      <c r="AF97" s="45">
        <v>681</v>
      </c>
      <c r="AG97" s="16">
        <v>238.947368421053</v>
      </c>
      <c r="AH97" s="43">
        <v>140</v>
      </c>
      <c r="AI97" s="46">
        <v>1.70676691729324</v>
      </c>
      <c r="AJ97" s="15">
        <v>0.01</v>
      </c>
      <c r="AK97" s="37">
        <v>0.3247863247863248</v>
      </c>
      <c r="AL97" s="84">
        <f t="shared" si="9"/>
        <v>0.01</v>
      </c>
      <c r="AM97" s="3"/>
      <c r="AN97" s="39">
        <v>4243.42832</v>
      </c>
      <c r="AO97" s="39">
        <v>1488.9222175438599</v>
      </c>
      <c r="AP97" s="47">
        <v>742.19200000000001</v>
      </c>
      <c r="AQ97" s="46">
        <v>2.0061146139325898</v>
      </c>
      <c r="AR97" s="42">
        <v>0.01</v>
      </c>
      <c r="AS97" s="14"/>
      <c r="AT97" s="39">
        <v>1925.98642</v>
      </c>
      <c r="AU97" s="16">
        <v>675.78470877193001</v>
      </c>
      <c r="AV97" s="48">
        <v>630</v>
      </c>
      <c r="AW97" s="44">
        <v>1.07267414090783</v>
      </c>
      <c r="AX97" s="15">
        <v>5.2500000000000003E-3</v>
      </c>
      <c r="AY97" s="3"/>
      <c r="AZ97" s="39">
        <v>221.6</v>
      </c>
      <c r="BA97" s="16">
        <v>77.754385964912302</v>
      </c>
      <c r="BB97" s="40">
        <v>70</v>
      </c>
      <c r="BC97" s="44">
        <v>1.11077694235589</v>
      </c>
      <c r="BD97" s="15">
        <v>1.538E-2</v>
      </c>
      <c r="BE97" s="14"/>
      <c r="BF97" s="13">
        <v>-159</v>
      </c>
      <c r="BG97" s="16">
        <v>-55.789473684210499</v>
      </c>
      <c r="BH97" s="40">
        <v>100</v>
      </c>
      <c r="BI97" s="15">
        <v>-0.56000000000000005</v>
      </c>
      <c r="BJ97" s="14"/>
      <c r="BK97" s="49">
        <v>1.27041742286751E-2</v>
      </c>
      <c r="BL97" s="52">
        <v>1.0031395972126499E-2</v>
      </c>
      <c r="BM97" s="51">
        <v>-0.210385831336898</v>
      </c>
      <c r="BN97" s="3"/>
      <c r="BO97" s="14"/>
    </row>
    <row r="98" spans="1:67" s="1" customFormat="1" ht="21.4" customHeight="1" x14ac:dyDescent="0.2">
      <c r="A98" s="32" t="s">
        <v>36</v>
      </c>
      <c r="B98" s="32" t="s">
        <v>42</v>
      </c>
      <c r="C98" s="137" t="s">
        <v>194</v>
      </c>
      <c r="D98" s="138">
        <v>2.21</v>
      </c>
      <c r="E98" s="139"/>
      <c r="F98" s="140">
        <f t="shared" si="6"/>
        <v>8.0500000000000002E-2</v>
      </c>
      <c r="G98" s="15">
        <f t="shared" si="7"/>
        <v>8.0500000000000002E-2</v>
      </c>
      <c r="H98" s="15">
        <f t="shared" si="8"/>
        <v>8.0500000000000002E-2</v>
      </c>
      <c r="I98" s="34">
        <v>0</v>
      </c>
      <c r="J98" s="34">
        <v>2.5000000000000001E-3</v>
      </c>
      <c r="K98" s="35">
        <v>0</v>
      </c>
      <c r="L98" s="15">
        <v>7.8E-2</v>
      </c>
      <c r="M98" s="14"/>
      <c r="N98" s="36">
        <v>7</v>
      </c>
      <c r="O98" s="3"/>
      <c r="P98" s="44">
        <v>0.80200000000000005</v>
      </c>
      <c r="Q98" s="38">
        <v>0.7</v>
      </c>
      <c r="R98" s="37">
        <v>1.0500000000000001E-2</v>
      </c>
      <c r="S98" s="3"/>
      <c r="T98" s="13">
        <v>92</v>
      </c>
      <c r="U98" s="39">
        <v>41.628959276018101</v>
      </c>
      <c r="V98" s="40">
        <v>32</v>
      </c>
      <c r="W98" s="46">
        <v>1.3009049773755701</v>
      </c>
      <c r="X98" s="42">
        <v>1.4999999999999999E-2</v>
      </c>
      <c r="Y98" s="3"/>
      <c r="Z98" s="13">
        <v>119</v>
      </c>
      <c r="AA98" s="39">
        <v>53.846153846153797</v>
      </c>
      <c r="AB98" s="43">
        <v>38</v>
      </c>
      <c r="AC98" s="46">
        <v>1.417004048583</v>
      </c>
      <c r="AD98" s="42">
        <v>0.01</v>
      </c>
      <c r="AE98" s="3"/>
      <c r="AF98" s="45">
        <v>429</v>
      </c>
      <c r="AG98" s="16">
        <v>194.11764705882399</v>
      </c>
      <c r="AH98" s="43">
        <v>140</v>
      </c>
      <c r="AI98" s="46">
        <v>1.3865546218487399</v>
      </c>
      <c r="AJ98" s="15">
        <v>0.01</v>
      </c>
      <c r="AK98" s="37">
        <v>0.46153846153846156</v>
      </c>
      <c r="AL98" s="84">
        <f t="shared" si="9"/>
        <v>0.01</v>
      </c>
      <c r="AM98" s="3"/>
      <c r="AN98" s="39">
        <v>1834.41543</v>
      </c>
      <c r="AO98" s="39">
        <v>830.05223076923096</v>
      </c>
      <c r="AP98" s="47">
        <v>767.34199999999998</v>
      </c>
      <c r="AQ98" s="44">
        <v>1.08172396502372</v>
      </c>
      <c r="AR98" s="42">
        <v>4.0000000000000001E-3</v>
      </c>
      <c r="AS98" s="14"/>
      <c r="AT98" s="39">
        <v>1735.6446100000001</v>
      </c>
      <c r="AU98" s="16">
        <v>785.35955203619903</v>
      </c>
      <c r="AV98" s="48">
        <v>630</v>
      </c>
      <c r="AW98" s="46">
        <v>1.2466024635495201</v>
      </c>
      <c r="AX98" s="15">
        <v>1.4999999999999999E-2</v>
      </c>
      <c r="AY98" s="3"/>
      <c r="AZ98" s="39">
        <v>167</v>
      </c>
      <c r="BA98" s="16">
        <v>75.565610859728494</v>
      </c>
      <c r="BB98" s="40">
        <v>70</v>
      </c>
      <c r="BC98" s="44">
        <v>1.07950872656755</v>
      </c>
      <c r="BD98" s="15">
        <v>1.35E-2</v>
      </c>
      <c r="BE98" s="14"/>
      <c r="BF98" s="13">
        <v>-77</v>
      </c>
      <c r="BG98" s="16">
        <v>-34.841628959276001</v>
      </c>
      <c r="BH98" s="40">
        <v>100</v>
      </c>
      <c r="BI98" s="15">
        <v>-0.35</v>
      </c>
      <c r="BJ98" s="14"/>
      <c r="BK98" s="49">
        <v>1.5604681404421301E-2</v>
      </c>
      <c r="BL98" s="52">
        <v>1.5146700561381199E-2</v>
      </c>
      <c r="BM98" s="50">
        <v>-2.93489390248198E-2</v>
      </c>
      <c r="BN98" s="3"/>
      <c r="BO98" s="14"/>
    </row>
    <row r="99" spans="1:67" s="1" customFormat="1" ht="21.4" customHeight="1" x14ac:dyDescent="0.2">
      <c r="A99" s="32" t="s">
        <v>36</v>
      </c>
      <c r="B99" s="32" t="s">
        <v>42</v>
      </c>
      <c r="C99" s="137" t="s">
        <v>195</v>
      </c>
      <c r="D99" s="138">
        <v>4.71</v>
      </c>
      <c r="E99" s="139"/>
      <c r="F99" s="140">
        <f t="shared" si="6"/>
        <v>6.2000000000000006E-2</v>
      </c>
      <c r="G99" s="15">
        <f t="shared" si="7"/>
        <v>6.2000000000000006E-2</v>
      </c>
      <c r="H99" s="15">
        <f t="shared" si="8"/>
        <v>6.2000000000000006E-2</v>
      </c>
      <c r="I99" s="34">
        <v>2.5000000000000001E-3</v>
      </c>
      <c r="J99" s="34">
        <v>2.5000000000000001E-3</v>
      </c>
      <c r="K99" s="35">
        <v>0</v>
      </c>
      <c r="L99" s="15">
        <v>5.7000000000000002E-2</v>
      </c>
      <c r="M99" s="14"/>
      <c r="N99" s="36">
        <v>5</v>
      </c>
      <c r="O99" s="3"/>
      <c r="P99" s="37">
        <v>0.628</v>
      </c>
      <c r="Q99" s="38">
        <v>0.7</v>
      </c>
      <c r="R99" s="37"/>
      <c r="S99" s="3"/>
      <c r="T99" s="13">
        <v>206</v>
      </c>
      <c r="U99" s="39">
        <v>43.736730360934203</v>
      </c>
      <c r="V99" s="40">
        <v>32</v>
      </c>
      <c r="W99" s="46">
        <v>1.3667728237791901</v>
      </c>
      <c r="X99" s="42">
        <v>1.4999999999999999E-2</v>
      </c>
      <c r="Y99" s="3"/>
      <c r="Z99" s="13">
        <v>260</v>
      </c>
      <c r="AA99" s="39">
        <v>55.201698513800402</v>
      </c>
      <c r="AB99" s="43">
        <v>38</v>
      </c>
      <c r="AC99" s="46">
        <v>1.45267627667896</v>
      </c>
      <c r="AD99" s="42">
        <v>0.01</v>
      </c>
      <c r="AE99" s="3"/>
      <c r="AF99" s="45">
        <v>805</v>
      </c>
      <c r="AG99" s="16">
        <v>170.91295116772801</v>
      </c>
      <c r="AH99" s="43">
        <v>140</v>
      </c>
      <c r="AI99" s="46">
        <v>1.2208067940552001</v>
      </c>
      <c r="AJ99" s="15">
        <v>0.01</v>
      </c>
      <c r="AK99" s="37">
        <v>0.26136363636363635</v>
      </c>
      <c r="AL99" s="84">
        <f t="shared" si="9"/>
        <v>0.01</v>
      </c>
      <c r="AM99" s="3"/>
      <c r="AN99" s="39">
        <v>4187.0069599999997</v>
      </c>
      <c r="AO99" s="39">
        <v>888.96113800424598</v>
      </c>
      <c r="AP99" s="47">
        <v>697</v>
      </c>
      <c r="AQ99" s="46">
        <v>1.27541052798314</v>
      </c>
      <c r="AR99" s="42">
        <v>0.01</v>
      </c>
      <c r="AS99" s="14"/>
      <c r="AT99" s="39">
        <v>3433.1541299999999</v>
      </c>
      <c r="AU99" s="16">
        <v>728.90745859872595</v>
      </c>
      <c r="AV99" s="48">
        <v>630</v>
      </c>
      <c r="AW99" s="44">
        <v>1.15699596602972</v>
      </c>
      <c r="AX99" s="15">
        <v>1.2E-2</v>
      </c>
      <c r="AY99" s="3"/>
      <c r="AZ99" s="39">
        <v>271.3</v>
      </c>
      <c r="BA99" s="16">
        <v>57.600849256900197</v>
      </c>
      <c r="BB99" s="40">
        <v>70</v>
      </c>
      <c r="BC99" s="37">
        <v>0.82286927509857399</v>
      </c>
      <c r="BD99" s="15"/>
      <c r="BE99" s="14"/>
      <c r="BF99" s="13">
        <v>-155</v>
      </c>
      <c r="BG99" s="16">
        <v>-32.908704883227202</v>
      </c>
      <c r="BH99" s="40">
        <v>100</v>
      </c>
      <c r="BI99" s="15">
        <v>-0.33</v>
      </c>
      <c r="BJ99" s="14"/>
      <c r="BK99" s="49">
        <v>1.79372197309417E-2</v>
      </c>
      <c r="BL99" s="52">
        <v>1.3303769401330399E-2</v>
      </c>
      <c r="BM99" s="51">
        <v>-0.25831485587582997</v>
      </c>
      <c r="BN99" s="3"/>
      <c r="BO99" s="14"/>
    </row>
    <row r="100" spans="1:67" s="1" customFormat="1" ht="21.4" customHeight="1" x14ac:dyDescent="0.2">
      <c r="A100" s="32" t="s">
        <v>36</v>
      </c>
      <c r="B100" s="32" t="s">
        <v>42</v>
      </c>
      <c r="C100" s="137" t="s">
        <v>196</v>
      </c>
      <c r="D100" s="138">
        <v>1.96</v>
      </c>
      <c r="E100" s="139"/>
      <c r="F100" s="140">
        <f t="shared" si="6"/>
        <v>6.5750000000000003E-2</v>
      </c>
      <c r="G100" s="15">
        <f t="shared" si="7"/>
        <v>6.5750000000000003E-2</v>
      </c>
      <c r="H100" s="15">
        <f t="shared" si="8"/>
        <v>6.5750000000000003E-2</v>
      </c>
      <c r="I100" s="34">
        <v>0</v>
      </c>
      <c r="J100" s="34">
        <v>0</v>
      </c>
      <c r="K100" s="35">
        <v>0</v>
      </c>
      <c r="L100" s="15">
        <v>6.5750000000000003E-2</v>
      </c>
      <c r="M100" s="14"/>
      <c r="N100" s="36">
        <v>6</v>
      </c>
      <c r="O100" s="3"/>
      <c r="P100" s="46">
        <v>0.84599999999999997</v>
      </c>
      <c r="Q100" s="38">
        <v>0.7</v>
      </c>
      <c r="R100" s="37">
        <v>1.4999999999999999E-2</v>
      </c>
      <c r="S100" s="3"/>
      <c r="T100" s="13">
        <v>56</v>
      </c>
      <c r="U100" s="39">
        <v>28.571428571428601</v>
      </c>
      <c r="V100" s="40">
        <v>32</v>
      </c>
      <c r="W100" s="37">
        <v>0.89285714285714302</v>
      </c>
      <c r="X100" s="42"/>
      <c r="Y100" s="3"/>
      <c r="Z100" s="13">
        <v>88</v>
      </c>
      <c r="AA100" s="39">
        <v>44.8979591836735</v>
      </c>
      <c r="AB100" s="43">
        <v>38</v>
      </c>
      <c r="AC100" s="44">
        <v>1.1815252416756199</v>
      </c>
      <c r="AD100" s="42">
        <v>8.9999999999999993E-3</v>
      </c>
      <c r="AE100" s="3"/>
      <c r="AF100" s="45">
        <v>422</v>
      </c>
      <c r="AG100" s="16">
        <v>215.30612244898001</v>
      </c>
      <c r="AH100" s="43">
        <v>140</v>
      </c>
      <c r="AI100" s="46">
        <v>1.53790087463557</v>
      </c>
      <c r="AJ100" s="15">
        <v>0.01</v>
      </c>
      <c r="AK100" s="37">
        <v>0.328125</v>
      </c>
      <c r="AL100" s="84">
        <f t="shared" si="9"/>
        <v>0.01</v>
      </c>
      <c r="AM100" s="3"/>
      <c r="AN100" s="39">
        <v>3038.8919900000001</v>
      </c>
      <c r="AO100" s="39">
        <v>1550.4550969387799</v>
      </c>
      <c r="AP100" s="47">
        <v>943</v>
      </c>
      <c r="AQ100" s="46">
        <v>1.64417295539637</v>
      </c>
      <c r="AR100" s="42">
        <v>0.01</v>
      </c>
      <c r="AS100" s="14"/>
      <c r="AT100" s="39">
        <v>1697.5328</v>
      </c>
      <c r="AU100" s="16">
        <v>866.08816326530598</v>
      </c>
      <c r="AV100" s="48">
        <v>630</v>
      </c>
      <c r="AW100" s="46">
        <v>1.3747431162941399</v>
      </c>
      <c r="AX100" s="15">
        <v>1.4999999999999999E-2</v>
      </c>
      <c r="AY100" s="3"/>
      <c r="AZ100" s="39">
        <v>135.6</v>
      </c>
      <c r="BA100" s="16">
        <v>69.183673469387699</v>
      </c>
      <c r="BB100" s="40">
        <v>70</v>
      </c>
      <c r="BC100" s="44">
        <v>0.98833819241982501</v>
      </c>
      <c r="BD100" s="15">
        <v>6.7499999999999999E-3</v>
      </c>
      <c r="BE100" s="14"/>
      <c r="BF100" s="13">
        <v>-62</v>
      </c>
      <c r="BG100" s="16">
        <v>-31.632653061224499</v>
      </c>
      <c r="BH100" s="40">
        <v>100</v>
      </c>
      <c r="BI100" s="15">
        <v>-0.32</v>
      </c>
      <c r="BJ100" s="14"/>
      <c r="BK100" s="49">
        <v>2.2193211488250701E-2</v>
      </c>
      <c r="BL100" s="49">
        <v>2.3465703971119099E-2</v>
      </c>
      <c r="BM100" s="50">
        <v>5.7337014228069999E-2</v>
      </c>
      <c r="BN100" s="3"/>
      <c r="BO100" s="14"/>
    </row>
    <row r="101" spans="1:67" s="1" customFormat="1" ht="21.4" customHeight="1" x14ac:dyDescent="0.2">
      <c r="A101" s="32" t="s">
        <v>36</v>
      </c>
      <c r="B101" s="32" t="s">
        <v>42</v>
      </c>
      <c r="C101" s="137" t="s">
        <v>197</v>
      </c>
      <c r="D101" s="138">
        <v>3.8</v>
      </c>
      <c r="E101" s="139"/>
      <c r="F101" s="140">
        <f t="shared" si="6"/>
        <v>5.2499999999999998E-2</v>
      </c>
      <c r="G101" s="15">
        <f t="shared" si="7"/>
        <v>5.2499999999999998E-2</v>
      </c>
      <c r="H101" s="15">
        <f t="shared" si="8"/>
        <v>5.2500000000000005E-2</v>
      </c>
      <c r="I101" s="34">
        <v>0</v>
      </c>
      <c r="J101" s="34">
        <v>2.5000000000000001E-3</v>
      </c>
      <c r="K101" s="35">
        <v>0</v>
      </c>
      <c r="L101" s="15">
        <v>0.05</v>
      </c>
      <c r="M101" s="14"/>
      <c r="N101" s="36">
        <v>4</v>
      </c>
      <c r="O101" s="3"/>
      <c r="P101" s="53">
        <v>0.49</v>
      </c>
      <c r="Q101" s="38">
        <v>0.7</v>
      </c>
      <c r="R101" s="37"/>
      <c r="S101" s="3"/>
      <c r="T101" s="13">
        <v>160</v>
      </c>
      <c r="U101" s="39">
        <v>42.105263157894697</v>
      </c>
      <c r="V101" s="40">
        <v>32</v>
      </c>
      <c r="W101" s="46">
        <v>1.31578947368421</v>
      </c>
      <c r="X101" s="42">
        <v>1.4999999999999999E-2</v>
      </c>
      <c r="Y101" s="3"/>
      <c r="Z101" s="13">
        <v>250</v>
      </c>
      <c r="AA101" s="39">
        <v>65.789473684210506</v>
      </c>
      <c r="AB101" s="43">
        <v>38</v>
      </c>
      <c r="AC101" s="46">
        <v>1.7313019390581701</v>
      </c>
      <c r="AD101" s="42">
        <v>0.01</v>
      </c>
      <c r="AE101" s="3"/>
      <c r="AF101" s="45">
        <v>673</v>
      </c>
      <c r="AG101" s="16">
        <v>177.105263157895</v>
      </c>
      <c r="AH101" s="43">
        <v>140</v>
      </c>
      <c r="AI101" s="46">
        <v>1.2650375939849601</v>
      </c>
      <c r="AJ101" s="15">
        <v>0.01</v>
      </c>
      <c r="AK101" s="37">
        <v>0.49090909090909091</v>
      </c>
      <c r="AL101" s="84">
        <f t="shared" si="9"/>
        <v>0.01</v>
      </c>
      <c r="AM101" s="3"/>
      <c r="AN101" s="39">
        <v>1569.49676</v>
      </c>
      <c r="AO101" s="39">
        <v>413.02546315789499</v>
      </c>
      <c r="AP101" s="47">
        <v>720.59799999999996</v>
      </c>
      <c r="AQ101" s="41">
        <v>0.57317042672598995</v>
      </c>
      <c r="AR101" s="42"/>
      <c r="AS101" s="14"/>
      <c r="AT101" s="39">
        <v>3828.94373</v>
      </c>
      <c r="AU101" s="16">
        <v>1007.61677105263</v>
      </c>
      <c r="AV101" s="48">
        <v>630</v>
      </c>
      <c r="AW101" s="46">
        <v>1.59939170008354</v>
      </c>
      <c r="AX101" s="15">
        <v>1.4999999999999999E-2</v>
      </c>
      <c r="AY101" s="3"/>
      <c r="AZ101" s="39">
        <v>237.6</v>
      </c>
      <c r="BA101" s="16">
        <v>62.526315789473699</v>
      </c>
      <c r="BB101" s="40">
        <v>70</v>
      </c>
      <c r="BC101" s="37">
        <v>0.89323308270676705</v>
      </c>
      <c r="BD101" s="15"/>
      <c r="BE101" s="14"/>
      <c r="BF101" s="13">
        <v>-222</v>
      </c>
      <c r="BG101" s="16">
        <v>-58.421052631578902</v>
      </c>
      <c r="BH101" s="40">
        <v>100</v>
      </c>
      <c r="BI101" s="15">
        <v>-0.57999999999999996</v>
      </c>
      <c r="BJ101" s="14"/>
      <c r="BK101" s="49">
        <v>1.6875811337083501E-2</v>
      </c>
      <c r="BL101" s="52">
        <v>1.55123443303474E-2</v>
      </c>
      <c r="BM101" s="50">
        <v>-8.0794160322234201E-2</v>
      </c>
      <c r="BN101" s="3"/>
      <c r="BO101" s="14"/>
    </row>
    <row r="102" spans="1:67" s="1" customFormat="1" ht="21.4" customHeight="1" x14ac:dyDescent="0.2">
      <c r="A102" s="32" t="s">
        <v>36</v>
      </c>
      <c r="B102" s="32" t="s">
        <v>43</v>
      </c>
      <c r="C102" s="137" t="s">
        <v>198</v>
      </c>
      <c r="D102" s="138">
        <v>2.56</v>
      </c>
      <c r="E102" s="139"/>
      <c r="F102" s="140">
        <f t="shared" si="6"/>
        <v>4.8250000000000001E-2</v>
      </c>
      <c r="G102" s="15">
        <f t="shared" si="7"/>
        <v>4.8250000000000001E-2</v>
      </c>
      <c r="H102" s="15">
        <f t="shared" si="8"/>
        <v>4.8250000000000001E-2</v>
      </c>
      <c r="I102" s="34">
        <v>2.5000000000000001E-3</v>
      </c>
      <c r="J102" s="34">
        <v>2.5000000000000001E-3</v>
      </c>
      <c r="K102" s="35">
        <v>0</v>
      </c>
      <c r="L102" s="15">
        <v>4.3249999999999997E-2</v>
      </c>
      <c r="M102" s="14"/>
      <c r="N102" s="36">
        <v>4</v>
      </c>
      <c r="O102" s="3"/>
      <c r="P102" s="37">
        <v>0.60799999999999998</v>
      </c>
      <c r="Q102" s="38">
        <v>0.7</v>
      </c>
      <c r="R102" s="37"/>
      <c r="S102" s="3"/>
      <c r="T102" s="13">
        <v>68</v>
      </c>
      <c r="U102" s="39">
        <v>26.5625</v>
      </c>
      <c r="V102" s="40">
        <v>32</v>
      </c>
      <c r="W102" s="37">
        <v>0.830078125</v>
      </c>
      <c r="X102" s="42"/>
      <c r="Y102" s="3"/>
      <c r="Z102" s="13">
        <v>136</v>
      </c>
      <c r="AA102" s="39">
        <v>53.125</v>
      </c>
      <c r="AB102" s="43">
        <v>38</v>
      </c>
      <c r="AC102" s="46">
        <v>1.3980263157894699</v>
      </c>
      <c r="AD102" s="42">
        <v>0.01</v>
      </c>
      <c r="AE102" s="3"/>
      <c r="AF102" s="45">
        <v>437</v>
      </c>
      <c r="AG102" s="16">
        <v>170.703125</v>
      </c>
      <c r="AH102" s="43">
        <v>140</v>
      </c>
      <c r="AI102" s="46">
        <v>1.21930803571429</v>
      </c>
      <c r="AJ102" s="15">
        <v>0.01</v>
      </c>
      <c r="AK102" s="37">
        <v>0.3611111111111111</v>
      </c>
      <c r="AL102" s="84">
        <f t="shared" si="9"/>
        <v>0.01</v>
      </c>
      <c r="AM102" s="3"/>
      <c r="AN102" s="39">
        <v>1696.8429799999999</v>
      </c>
      <c r="AO102" s="39">
        <v>662.82928906250004</v>
      </c>
      <c r="AP102" s="47">
        <v>697</v>
      </c>
      <c r="AQ102" s="37">
        <v>0.95097458975968396</v>
      </c>
      <c r="AR102" s="42"/>
      <c r="AS102" s="14"/>
      <c r="AT102" s="39">
        <v>2208.0412500000002</v>
      </c>
      <c r="AU102" s="16">
        <v>862.51611328125</v>
      </c>
      <c r="AV102" s="48">
        <v>630</v>
      </c>
      <c r="AW102" s="46">
        <v>1.3690731956845199</v>
      </c>
      <c r="AX102" s="15">
        <v>1.4999999999999999E-2</v>
      </c>
      <c r="AY102" s="3"/>
      <c r="AZ102" s="39">
        <v>181.4</v>
      </c>
      <c r="BA102" s="16">
        <v>70.859375</v>
      </c>
      <c r="BB102" s="40">
        <v>70</v>
      </c>
      <c r="BC102" s="44">
        <v>1.01227678571429</v>
      </c>
      <c r="BD102" s="15">
        <v>8.2500000000000004E-3</v>
      </c>
      <c r="BE102" s="14"/>
      <c r="BF102" s="13">
        <v>-6</v>
      </c>
      <c r="BG102" s="16">
        <v>-2.34375</v>
      </c>
      <c r="BH102" s="40">
        <v>100</v>
      </c>
      <c r="BI102" s="15">
        <v>-0.02</v>
      </c>
      <c r="BJ102" s="14"/>
      <c r="BK102" s="49">
        <v>1.67480809490579E-2</v>
      </c>
      <c r="BL102" s="52">
        <v>1.19697236402042E-2</v>
      </c>
      <c r="BM102" s="51">
        <v>-0.28530775098280697</v>
      </c>
      <c r="BN102" s="3"/>
      <c r="BO102" s="14"/>
    </row>
    <row r="103" spans="1:67" s="1" customFormat="1" ht="21.4" customHeight="1" x14ac:dyDescent="0.2">
      <c r="A103" s="32" t="s">
        <v>36</v>
      </c>
      <c r="B103" s="32" t="s">
        <v>43</v>
      </c>
      <c r="C103" s="137" t="s">
        <v>199</v>
      </c>
      <c r="D103" s="138">
        <v>8.9</v>
      </c>
      <c r="E103" s="139"/>
      <c r="F103" s="140">
        <f t="shared" si="6"/>
        <v>6.5500000000000003E-2</v>
      </c>
      <c r="G103" s="15">
        <f t="shared" si="7"/>
        <v>6.5500000000000003E-2</v>
      </c>
      <c r="H103" s="15">
        <f t="shared" si="8"/>
        <v>6.5500000000000003E-2</v>
      </c>
      <c r="I103" s="34">
        <v>0</v>
      </c>
      <c r="J103" s="34">
        <v>2.5000000000000001E-3</v>
      </c>
      <c r="K103" s="35">
        <v>0</v>
      </c>
      <c r="L103" s="15">
        <v>6.3E-2</v>
      </c>
      <c r="M103" s="14"/>
      <c r="N103" s="36">
        <v>7</v>
      </c>
      <c r="O103" s="3"/>
      <c r="P103" s="44">
        <v>0.78400000000000003</v>
      </c>
      <c r="Q103" s="38">
        <v>0.7</v>
      </c>
      <c r="R103" s="37">
        <v>8.9999999999999993E-3</v>
      </c>
      <c r="S103" s="3"/>
      <c r="T103" s="13">
        <v>415</v>
      </c>
      <c r="U103" s="39">
        <v>46.629213483146103</v>
      </c>
      <c r="V103" s="40">
        <v>32</v>
      </c>
      <c r="W103" s="46">
        <v>1.4571629213483099</v>
      </c>
      <c r="X103" s="42">
        <v>1.4999999999999999E-2</v>
      </c>
      <c r="Y103" s="3"/>
      <c r="Z103" s="13">
        <v>495</v>
      </c>
      <c r="AA103" s="39">
        <v>55.617977528089902</v>
      </c>
      <c r="AB103" s="43">
        <v>38</v>
      </c>
      <c r="AC103" s="46">
        <v>1.4636309875813101</v>
      </c>
      <c r="AD103" s="42">
        <v>0.01</v>
      </c>
      <c r="AE103" s="3"/>
      <c r="AF103" s="45">
        <v>1573</v>
      </c>
      <c r="AG103" s="16">
        <v>176.74157303370799</v>
      </c>
      <c r="AH103" s="43">
        <v>140</v>
      </c>
      <c r="AI103" s="46">
        <v>1.26243980738363</v>
      </c>
      <c r="AJ103" s="15">
        <v>0.01</v>
      </c>
      <c r="AK103" s="37">
        <v>0.23648648648648649</v>
      </c>
      <c r="AL103" s="84">
        <f t="shared" si="9"/>
        <v>0.01</v>
      </c>
      <c r="AM103" s="3"/>
      <c r="AN103" s="39">
        <v>8889.4074500000006</v>
      </c>
      <c r="AO103" s="39">
        <v>998.80982584269702</v>
      </c>
      <c r="AP103" s="47">
        <v>816.93799999999999</v>
      </c>
      <c r="AQ103" s="46">
        <v>1.22262622848086</v>
      </c>
      <c r="AR103" s="42">
        <v>0.01</v>
      </c>
      <c r="AS103" s="14"/>
      <c r="AT103" s="39">
        <v>5840.8995000000004</v>
      </c>
      <c r="AU103" s="16">
        <v>656.28084269662895</v>
      </c>
      <c r="AV103" s="48">
        <v>630</v>
      </c>
      <c r="AW103" s="44">
        <v>1.0417156233279801</v>
      </c>
      <c r="AX103" s="15">
        <v>3.0000000000000001E-3</v>
      </c>
      <c r="AY103" s="3"/>
      <c r="AZ103" s="39">
        <v>612.5</v>
      </c>
      <c r="BA103" s="16">
        <v>68.820224719101105</v>
      </c>
      <c r="BB103" s="40">
        <v>70</v>
      </c>
      <c r="BC103" s="44">
        <v>0.98314606741572996</v>
      </c>
      <c r="BD103" s="15">
        <v>6.0000000000000001E-3</v>
      </c>
      <c r="BE103" s="14"/>
      <c r="BF103" s="13">
        <v>-303</v>
      </c>
      <c r="BG103" s="16">
        <v>-34.044943820224702</v>
      </c>
      <c r="BH103" s="40">
        <v>100</v>
      </c>
      <c r="BI103" s="15">
        <v>-0.34</v>
      </c>
      <c r="BJ103" s="14"/>
      <c r="BK103" s="49">
        <v>6.7669172932330801E-3</v>
      </c>
      <c r="BL103" s="52">
        <v>6.3159198332266896E-3</v>
      </c>
      <c r="BM103" s="50">
        <v>-6.6647402423166496E-2</v>
      </c>
      <c r="BN103" s="3"/>
      <c r="BO103" s="14"/>
    </row>
    <row r="104" spans="1:67" s="1" customFormat="1" ht="21.4" customHeight="1" x14ac:dyDescent="0.2">
      <c r="A104" s="32" t="s">
        <v>36</v>
      </c>
      <c r="B104" s="32" t="s">
        <v>43</v>
      </c>
      <c r="C104" s="137" t="s">
        <v>43</v>
      </c>
      <c r="D104" s="138">
        <v>5.22</v>
      </c>
      <c r="E104" s="139"/>
      <c r="F104" s="140">
        <f t="shared" si="6"/>
        <v>5.6629999999999993E-2</v>
      </c>
      <c r="G104" s="15">
        <f t="shared" si="7"/>
        <v>5.6629999999999993E-2</v>
      </c>
      <c r="H104" s="15">
        <f t="shared" si="8"/>
        <v>5.663E-2</v>
      </c>
      <c r="I104" s="34">
        <v>2.5000000000000001E-3</v>
      </c>
      <c r="J104" s="34">
        <v>0</v>
      </c>
      <c r="K104" s="35">
        <v>0</v>
      </c>
      <c r="L104" s="15">
        <v>5.4129999999999998E-2</v>
      </c>
      <c r="M104" s="14"/>
      <c r="N104" s="36">
        <v>4</v>
      </c>
      <c r="O104" s="3"/>
      <c r="P104" s="53">
        <v>0.45100000000000001</v>
      </c>
      <c r="Q104" s="38">
        <v>0.7</v>
      </c>
      <c r="R104" s="37"/>
      <c r="S104" s="3"/>
      <c r="T104" s="13">
        <v>308</v>
      </c>
      <c r="U104" s="39">
        <v>59.003831417624497</v>
      </c>
      <c r="V104" s="40">
        <v>32</v>
      </c>
      <c r="W104" s="46">
        <v>1.84386973180077</v>
      </c>
      <c r="X104" s="42">
        <v>1.4999999999999999E-2</v>
      </c>
      <c r="Y104" s="3"/>
      <c r="Z104" s="13">
        <v>334</v>
      </c>
      <c r="AA104" s="39">
        <v>63.9846743295019</v>
      </c>
      <c r="AB104" s="43">
        <v>38</v>
      </c>
      <c r="AC104" s="46">
        <v>1.68380721919742</v>
      </c>
      <c r="AD104" s="42">
        <v>0.01</v>
      </c>
      <c r="AE104" s="3"/>
      <c r="AF104" s="45">
        <v>1050</v>
      </c>
      <c r="AG104" s="16">
        <v>201.149425287356</v>
      </c>
      <c r="AH104" s="43">
        <v>140</v>
      </c>
      <c r="AI104" s="46">
        <v>1.4367816091954</v>
      </c>
      <c r="AJ104" s="15">
        <v>0.01</v>
      </c>
      <c r="AK104" s="37">
        <v>0.27906976744186046</v>
      </c>
      <c r="AL104" s="84">
        <f t="shared" si="9"/>
        <v>0.01</v>
      </c>
      <c r="AM104" s="3"/>
      <c r="AN104" s="39">
        <v>3069.63411</v>
      </c>
      <c r="AO104" s="39">
        <v>588.05251149425305</v>
      </c>
      <c r="AP104" s="47">
        <v>697</v>
      </c>
      <c r="AQ104" s="37">
        <v>0.84369083428156799</v>
      </c>
      <c r="AR104" s="42"/>
      <c r="AS104" s="14"/>
      <c r="AT104" s="39">
        <v>3224.6163499999998</v>
      </c>
      <c r="AU104" s="16">
        <v>617.74259578544002</v>
      </c>
      <c r="AV104" s="48">
        <v>630</v>
      </c>
      <c r="AW104" s="37">
        <v>0.98054380283403297</v>
      </c>
      <c r="AX104" s="15"/>
      <c r="AY104" s="3"/>
      <c r="AZ104" s="39">
        <v>443.6</v>
      </c>
      <c r="BA104" s="16">
        <v>84.980842911877403</v>
      </c>
      <c r="BB104" s="40">
        <v>70</v>
      </c>
      <c r="BC104" s="44">
        <v>1.21401204159825</v>
      </c>
      <c r="BD104" s="15">
        <v>1.9130000000000001E-2</v>
      </c>
      <c r="BE104" s="14"/>
      <c r="BF104" s="13">
        <v>-347</v>
      </c>
      <c r="BG104" s="16">
        <v>-66.475095785440601</v>
      </c>
      <c r="BH104" s="40">
        <v>100</v>
      </c>
      <c r="BI104" s="15">
        <v>-0.66</v>
      </c>
      <c r="BJ104" s="14"/>
      <c r="BK104" s="49">
        <v>2.25342913128674E-2</v>
      </c>
      <c r="BL104" s="49">
        <v>1.8760551108206701E-2</v>
      </c>
      <c r="BM104" s="51">
        <v>-0.167466558067697</v>
      </c>
      <c r="BN104" s="3"/>
      <c r="BO104" s="14"/>
    </row>
    <row r="105" spans="1:67" s="1" customFormat="1" ht="21.4" customHeight="1" x14ac:dyDescent="0.2">
      <c r="A105" s="32" t="s">
        <v>36</v>
      </c>
      <c r="B105" s="32" t="s">
        <v>43</v>
      </c>
      <c r="C105" s="137" t="s">
        <v>200</v>
      </c>
      <c r="D105" s="138">
        <v>2.81</v>
      </c>
      <c r="E105" s="139"/>
      <c r="F105" s="140">
        <f t="shared" si="6"/>
        <v>2.325E-2</v>
      </c>
      <c r="G105" s="15">
        <f t="shared" si="7"/>
        <v>2.325E-2</v>
      </c>
      <c r="H105" s="15">
        <f t="shared" si="8"/>
        <v>2.325E-2</v>
      </c>
      <c r="I105" s="34">
        <v>-2.5000000000000001E-3</v>
      </c>
      <c r="J105" s="34">
        <v>0</v>
      </c>
      <c r="K105" s="35">
        <v>0</v>
      </c>
      <c r="L105" s="15">
        <v>2.5749999999999999E-2</v>
      </c>
      <c r="M105" s="14"/>
      <c r="N105" s="36">
        <v>4</v>
      </c>
      <c r="O105" s="3"/>
      <c r="P105" s="44">
        <v>0.71799999999999997</v>
      </c>
      <c r="Q105" s="38">
        <v>0.7</v>
      </c>
      <c r="R105" s="37">
        <v>1.5E-3</v>
      </c>
      <c r="S105" s="3"/>
      <c r="T105" s="13">
        <v>69</v>
      </c>
      <c r="U105" s="39">
        <v>24.555160142348701</v>
      </c>
      <c r="V105" s="40">
        <v>32</v>
      </c>
      <c r="W105" s="41">
        <v>0.76734875444839801</v>
      </c>
      <c r="X105" s="42"/>
      <c r="Y105" s="3"/>
      <c r="Z105" s="13">
        <v>86</v>
      </c>
      <c r="AA105" s="39">
        <v>30.604982206405701</v>
      </c>
      <c r="AB105" s="43">
        <v>38</v>
      </c>
      <c r="AC105" s="37">
        <v>0.80539426858962404</v>
      </c>
      <c r="AD105" s="42"/>
      <c r="AE105" s="3"/>
      <c r="AF105" s="45">
        <v>415</v>
      </c>
      <c r="AG105" s="16">
        <v>147.68683274021399</v>
      </c>
      <c r="AH105" s="43">
        <v>140</v>
      </c>
      <c r="AI105" s="44">
        <v>1.0549059481443901</v>
      </c>
      <c r="AJ105" s="15">
        <v>2.5000000000000001E-3</v>
      </c>
      <c r="AK105" s="37">
        <v>0.26829268292682928</v>
      </c>
      <c r="AL105" s="84">
        <f t="shared" si="9"/>
        <v>2.5000000000000001E-3</v>
      </c>
      <c r="AM105" s="3"/>
      <c r="AN105" s="39">
        <v>1006.92058</v>
      </c>
      <c r="AO105" s="39">
        <v>358.33472597864801</v>
      </c>
      <c r="AP105" s="47">
        <v>697</v>
      </c>
      <c r="AQ105" s="41">
        <v>0.51411008031369798</v>
      </c>
      <c r="AR105" s="42"/>
      <c r="AS105" s="14"/>
      <c r="AT105" s="39">
        <v>2153.3204900000001</v>
      </c>
      <c r="AU105" s="16">
        <v>766.30622419928795</v>
      </c>
      <c r="AV105" s="48">
        <v>630</v>
      </c>
      <c r="AW105" s="46">
        <v>1.2163590860306199</v>
      </c>
      <c r="AX105" s="15">
        <v>1.4999999999999999E-2</v>
      </c>
      <c r="AY105" s="3"/>
      <c r="AZ105" s="39">
        <v>195.7</v>
      </c>
      <c r="BA105" s="16">
        <v>69.644128113879006</v>
      </c>
      <c r="BB105" s="40">
        <v>70</v>
      </c>
      <c r="BC105" s="44">
        <v>0.99491611591255702</v>
      </c>
      <c r="BD105" s="15">
        <v>6.7499999999999999E-3</v>
      </c>
      <c r="BE105" s="14"/>
      <c r="BF105" s="13">
        <v>-90</v>
      </c>
      <c r="BG105" s="16">
        <v>-32.028469750889698</v>
      </c>
      <c r="BH105" s="40">
        <v>100</v>
      </c>
      <c r="BI105" s="15">
        <v>-0.32</v>
      </c>
      <c r="BJ105" s="14"/>
      <c r="BK105" s="49">
        <v>1.6769638128861401E-2</v>
      </c>
      <c r="BL105" s="49">
        <v>1.9081378686175401E-2</v>
      </c>
      <c r="BM105" s="54">
        <v>0.13785273954930399</v>
      </c>
      <c r="BN105" s="3"/>
      <c r="BO105" s="14"/>
    </row>
    <row r="106" spans="1:67" s="1" customFormat="1" ht="21.4" customHeight="1" x14ac:dyDescent="0.2">
      <c r="A106" s="32" t="s">
        <v>36</v>
      </c>
      <c r="B106" s="32" t="s">
        <v>43</v>
      </c>
      <c r="C106" s="137" t="s">
        <v>201</v>
      </c>
      <c r="D106" s="138">
        <v>3.38</v>
      </c>
      <c r="E106" s="139"/>
      <c r="F106" s="140">
        <f t="shared" si="6"/>
        <v>7.0749999999999993E-2</v>
      </c>
      <c r="G106" s="15">
        <f t="shared" si="7"/>
        <v>7.0749999999999993E-2</v>
      </c>
      <c r="H106" s="15">
        <f t="shared" si="8"/>
        <v>7.0749999999999993E-2</v>
      </c>
      <c r="I106" s="34">
        <v>-2.5000000000000001E-3</v>
      </c>
      <c r="J106" s="34">
        <v>0</v>
      </c>
      <c r="K106" s="35">
        <v>0</v>
      </c>
      <c r="L106" s="15">
        <v>7.3249999999999996E-2</v>
      </c>
      <c r="M106" s="14"/>
      <c r="N106" s="36">
        <v>6</v>
      </c>
      <c r="O106" s="3"/>
      <c r="P106" s="44">
        <v>0.72599999999999998</v>
      </c>
      <c r="Q106" s="38">
        <v>0.7</v>
      </c>
      <c r="R106" s="37">
        <v>2.2499999999999998E-3</v>
      </c>
      <c r="S106" s="3"/>
      <c r="T106" s="13">
        <v>170</v>
      </c>
      <c r="U106" s="39">
        <v>50.2958579881657</v>
      </c>
      <c r="V106" s="40">
        <v>32</v>
      </c>
      <c r="W106" s="46">
        <v>1.5717455621301799</v>
      </c>
      <c r="X106" s="42">
        <v>1.4999999999999999E-2</v>
      </c>
      <c r="Y106" s="3"/>
      <c r="Z106" s="13">
        <v>184</v>
      </c>
      <c r="AA106" s="39">
        <v>54.437869822485197</v>
      </c>
      <c r="AB106" s="43">
        <v>38</v>
      </c>
      <c r="AC106" s="46">
        <v>1.4325755216443501</v>
      </c>
      <c r="AD106" s="42">
        <v>0.01</v>
      </c>
      <c r="AE106" s="3"/>
      <c r="AF106" s="45">
        <v>575</v>
      </c>
      <c r="AG106" s="16">
        <v>170.11834319526599</v>
      </c>
      <c r="AH106" s="43">
        <v>140</v>
      </c>
      <c r="AI106" s="46">
        <v>1.2151310228233301</v>
      </c>
      <c r="AJ106" s="15">
        <v>0.01</v>
      </c>
      <c r="AK106" s="37">
        <v>0.42105263157894735</v>
      </c>
      <c r="AL106" s="84">
        <f t="shared" si="9"/>
        <v>0.01</v>
      </c>
      <c r="AM106" s="3"/>
      <c r="AN106" s="39">
        <v>1653.45261</v>
      </c>
      <c r="AO106" s="39">
        <v>489.187162721893</v>
      </c>
      <c r="AP106" s="47">
        <v>702.49300000000005</v>
      </c>
      <c r="AQ106" s="41">
        <v>0.69635877186234396</v>
      </c>
      <c r="AR106" s="42"/>
      <c r="AS106" s="14"/>
      <c r="AT106" s="39">
        <v>2621.6397299999999</v>
      </c>
      <c r="AU106" s="16">
        <v>775.63305621301799</v>
      </c>
      <c r="AV106" s="48">
        <v>630</v>
      </c>
      <c r="AW106" s="46">
        <v>1.2311635812905</v>
      </c>
      <c r="AX106" s="15">
        <v>1.4999999999999999E-2</v>
      </c>
      <c r="AY106" s="3"/>
      <c r="AZ106" s="39">
        <v>298.39999999999998</v>
      </c>
      <c r="BA106" s="16">
        <v>88.284023668638994</v>
      </c>
      <c r="BB106" s="40">
        <v>70</v>
      </c>
      <c r="BC106" s="44">
        <v>1.26120033812341</v>
      </c>
      <c r="BD106" s="15">
        <v>2.1000000000000001E-2</v>
      </c>
      <c r="BE106" s="14"/>
      <c r="BF106" s="13">
        <v>-99</v>
      </c>
      <c r="BG106" s="16">
        <v>-29.289940828402401</v>
      </c>
      <c r="BH106" s="40">
        <v>100</v>
      </c>
      <c r="BI106" s="15">
        <v>-0.28999999999999998</v>
      </c>
      <c r="BJ106" s="14"/>
      <c r="BK106" s="49">
        <v>1.5111111111111099E-2</v>
      </c>
      <c r="BL106" s="49">
        <v>1.8709073900841901E-2</v>
      </c>
      <c r="BM106" s="54">
        <v>0.23810047873218501</v>
      </c>
      <c r="BN106" s="3"/>
      <c r="BO106" s="14"/>
    </row>
    <row r="107" spans="1:67" s="1" customFormat="1" ht="21.4" customHeight="1" x14ac:dyDescent="0.2">
      <c r="A107" s="32" t="s">
        <v>36</v>
      </c>
      <c r="B107" s="32" t="s">
        <v>43</v>
      </c>
      <c r="C107" s="137" t="s">
        <v>202</v>
      </c>
      <c r="D107" s="138">
        <v>1.88</v>
      </c>
      <c r="E107" s="139"/>
      <c r="F107" s="140">
        <f t="shared" si="6"/>
        <v>7.9380000000000006E-2</v>
      </c>
      <c r="G107" s="15">
        <f t="shared" si="7"/>
        <v>7.9380000000000006E-2</v>
      </c>
      <c r="H107" s="15">
        <f t="shared" si="8"/>
        <v>7.9380000000000006E-2</v>
      </c>
      <c r="I107" s="34">
        <v>2.5000000000000001E-3</v>
      </c>
      <c r="J107" s="34">
        <v>0</v>
      </c>
      <c r="K107" s="35">
        <v>0</v>
      </c>
      <c r="L107" s="15">
        <v>7.6880000000000004E-2</v>
      </c>
      <c r="M107" s="14"/>
      <c r="N107" s="36">
        <v>6</v>
      </c>
      <c r="O107" s="3"/>
      <c r="P107" s="37">
        <v>0.629</v>
      </c>
      <c r="Q107" s="38">
        <v>0.7</v>
      </c>
      <c r="R107" s="37"/>
      <c r="S107" s="3"/>
      <c r="T107" s="13">
        <v>77</v>
      </c>
      <c r="U107" s="39">
        <v>40.957446808510603</v>
      </c>
      <c r="V107" s="40">
        <v>32</v>
      </c>
      <c r="W107" s="46">
        <v>1.2799202127659599</v>
      </c>
      <c r="X107" s="42">
        <v>1.4999999999999999E-2</v>
      </c>
      <c r="Y107" s="3"/>
      <c r="Z107" s="13">
        <v>109</v>
      </c>
      <c r="AA107" s="39">
        <v>57.978723404255298</v>
      </c>
      <c r="AB107" s="43">
        <v>38</v>
      </c>
      <c r="AC107" s="46">
        <v>1.52575587905935</v>
      </c>
      <c r="AD107" s="42">
        <v>0.01</v>
      </c>
      <c r="AE107" s="3"/>
      <c r="AF107" s="45">
        <v>338</v>
      </c>
      <c r="AG107" s="16">
        <v>179.787234042553</v>
      </c>
      <c r="AH107" s="43">
        <v>140</v>
      </c>
      <c r="AI107" s="46">
        <v>1.28419452887538</v>
      </c>
      <c r="AJ107" s="15">
        <v>0.01</v>
      </c>
      <c r="AK107" s="37">
        <v>0.1951219512195122</v>
      </c>
      <c r="AL107" s="84">
        <f t="shared" si="9"/>
        <v>0.01</v>
      </c>
      <c r="AM107" s="3"/>
      <c r="AN107" s="39">
        <v>1661.52703</v>
      </c>
      <c r="AO107" s="39">
        <v>883.79097340425506</v>
      </c>
      <c r="AP107" s="47">
        <v>697</v>
      </c>
      <c r="AQ107" s="46">
        <v>1.2679927882413999</v>
      </c>
      <c r="AR107" s="42">
        <v>0.01</v>
      </c>
      <c r="AS107" s="14"/>
      <c r="AT107" s="39">
        <v>1980.75612</v>
      </c>
      <c r="AU107" s="16">
        <v>1053.5936808510601</v>
      </c>
      <c r="AV107" s="48">
        <v>630</v>
      </c>
      <c r="AW107" s="46">
        <v>1.6723709219858101</v>
      </c>
      <c r="AX107" s="15">
        <v>1.4999999999999999E-2</v>
      </c>
      <c r="AY107" s="3"/>
      <c r="AZ107" s="39">
        <v>151.80000000000001</v>
      </c>
      <c r="BA107" s="16">
        <v>80.744680851063805</v>
      </c>
      <c r="BB107" s="40">
        <v>70</v>
      </c>
      <c r="BC107" s="44">
        <v>1.15349544072948</v>
      </c>
      <c r="BD107" s="15">
        <v>1.6879999999999999E-2</v>
      </c>
      <c r="BE107" s="14"/>
      <c r="BF107" s="13">
        <v>-48</v>
      </c>
      <c r="BG107" s="16">
        <v>-25.531914893617</v>
      </c>
      <c r="BH107" s="40">
        <v>100</v>
      </c>
      <c r="BI107" s="15">
        <v>-0.26</v>
      </c>
      <c r="BJ107" s="14"/>
      <c r="BK107" s="49">
        <v>3.8610038610038602E-2</v>
      </c>
      <c r="BL107" s="49">
        <v>3.2216181124726101E-2</v>
      </c>
      <c r="BM107" s="51">
        <v>-0.165600908869594</v>
      </c>
      <c r="BN107" s="3"/>
      <c r="BO107" s="14"/>
    </row>
    <row r="108" spans="1:67" s="1" customFormat="1" ht="21.4" customHeight="1" x14ac:dyDescent="0.2">
      <c r="A108" s="32" t="s">
        <v>36</v>
      </c>
      <c r="B108" s="32" t="s">
        <v>43</v>
      </c>
      <c r="C108" s="137" t="s">
        <v>203</v>
      </c>
      <c r="D108" s="138">
        <v>4.16</v>
      </c>
      <c r="E108" s="139"/>
      <c r="F108" s="140">
        <f t="shared" si="6"/>
        <v>7.9630000000000006E-2</v>
      </c>
      <c r="G108" s="15">
        <f t="shared" si="7"/>
        <v>7.9630000000000006E-2</v>
      </c>
      <c r="H108" s="15">
        <f t="shared" si="8"/>
        <v>7.9630000000000006E-2</v>
      </c>
      <c r="I108" s="34">
        <v>2.5000000000000001E-3</v>
      </c>
      <c r="J108" s="34">
        <v>2.5000000000000001E-3</v>
      </c>
      <c r="K108" s="35">
        <v>0</v>
      </c>
      <c r="L108" s="15">
        <v>7.4630000000000002E-2</v>
      </c>
      <c r="M108" s="14"/>
      <c r="N108" s="36">
        <v>6</v>
      </c>
      <c r="O108" s="3"/>
      <c r="P108" s="37">
        <v>0.60699999999999998</v>
      </c>
      <c r="Q108" s="38">
        <v>0.7</v>
      </c>
      <c r="R108" s="37"/>
      <c r="S108" s="3"/>
      <c r="T108" s="13">
        <v>150</v>
      </c>
      <c r="U108" s="39">
        <v>36.057692307692299</v>
      </c>
      <c r="V108" s="40">
        <v>32</v>
      </c>
      <c r="W108" s="44">
        <v>1.1268028846153799</v>
      </c>
      <c r="X108" s="42">
        <v>9.75E-3</v>
      </c>
      <c r="Y108" s="3"/>
      <c r="Z108" s="13">
        <v>212</v>
      </c>
      <c r="AA108" s="39">
        <v>50.961538461538503</v>
      </c>
      <c r="AB108" s="43">
        <v>38</v>
      </c>
      <c r="AC108" s="46">
        <v>1.34109311740891</v>
      </c>
      <c r="AD108" s="42">
        <v>0.01</v>
      </c>
      <c r="AE108" s="3"/>
      <c r="AF108" s="45">
        <v>873</v>
      </c>
      <c r="AG108" s="16">
        <v>209.855769230769</v>
      </c>
      <c r="AH108" s="43">
        <v>140</v>
      </c>
      <c r="AI108" s="46">
        <v>1.4989697802197799</v>
      </c>
      <c r="AJ108" s="15">
        <v>0.01</v>
      </c>
      <c r="AK108" s="37">
        <v>0.33333333333333331</v>
      </c>
      <c r="AL108" s="84">
        <f t="shared" si="9"/>
        <v>0.01</v>
      </c>
      <c r="AM108" s="3"/>
      <c r="AN108" s="39">
        <v>4524.0903699999999</v>
      </c>
      <c r="AO108" s="39">
        <v>1087.5217235576899</v>
      </c>
      <c r="AP108" s="47">
        <v>730.09799999999996</v>
      </c>
      <c r="AQ108" s="46">
        <v>1.4895558179281301</v>
      </c>
      <c r="AR108" s="42">
        <v>0.01</v>
      </c>
      <c r="AS108" s="14"/>
      <c r="AT108" s="39">
        <v>3551.52988</v>
      </c>
      <c r="AU108" s="16">
        <v>853.73314423076897</v>
      </c>
      <c r="AV108" s="48">
        <v>630</v>
      </c>
      <c r="AW108" s="46">
        <v>1.3551319749694799</v>
      </c>
      <c r="AX108" s="15">
        <v>1.4999999999999999E-2</v>
      </c>
      <c r="AY108" s="3"/>
      <c r="AZ108" s="39">
        <v>357.6</v>
      </c>
      <c r="BA108" s="16">
        <v>85.961538461538495</v>
      </c>
      <c r="BB108" s="40">
        <v>70</v>
      </c>
      <c r="BC108" s="44">
        <v>1.2280219780219801</v>
      </c>
      <c r="BD108" s="15">
        <v>1.9879999999999998E-2</v>
      </c>
      <c r="BE108" s="14"/>
      <c r="BF108" s="13">
        <v>-323</v>
      </c>
      <c r="BG108" s="16">
        <v>-77.644230769230802</v>
      </c>
      <c r="BH108" s="40">
        <v>100</v>
      </c>
      <c r="BI108" s="15">
        <v>-0.78</v>
      </c>
      <c r="BJ108" s="14"/>
      <c r="BK108" s="49">
        <v>1.2391005048187201E-2</v>
      </c>
      <c r="BL108" s="52">
        <v>9.8281970210658594E-3</v>
      </c>
      <c r="BM108" s="51">
        <v>-0.20682809967027399</v>
      </c>
      <c r="BN108" s="3"/>
      <c r="BO108" s="14"/>
    </row>
    <row r="109" spans="1:67" s="1" customFormat="1" ht="21.4" customHeight="1" x14ac:dyDescent="0.2">
      <c r="A109" s="32" t="s">
        <v>36</v>
      </c>
      <c r="B109" s="32" t="s">
        <v>43</v>
      </c>
      <c r="C109" s="137" t="s">
        <v>204</v>
      </c>
      <c r="D109" s="138">
        <v>3.86</v>
      </c>
      <c r="E109" s="139"/>
      <c r="F109" s="140">
        <f t="shared" si="6"/>
        <v>3.95E-2</v>
      </c>
      <c r="G109" s="15">
        <f t="shared" si="7"/>
        <v>3.95E-2</v>
      </c>
      <c r="H109" s="15">
        <f t="shared" si="8"/>
        <v>3.95E-2</v>
      </c>
      <c r="I109" s="34">
        <v>2.5000000000000001E-3</v>
      </c>
      <c r="J109" s="34">
        <v>0</v>
      </c>
      <c r="K109" s="35">
        <v>0</v>
      </c>
      <c r="L109" s="15">
        <v>3.6999999999999998E-2</v>
      </c>
      <c r="M109" s="14"/>
      <c r="N109" s="36">
        <v>5</v>
      </c>
      <c r="O109" s="3"/>
      <c r="P109" s="44">
        <v>0.77900000000000003</v>
      </c>
      <c r="Q109" s="38">
        <v>0.7</v>
      </c>
      <c r="R109" s="37">
        <v>8.2500000000000004E-3</v>
      </c>
      <c r="S109" s="3"/>
      <c r="T109" s="13">
        <v>121</v>
      </c>
      <c r="U109" s="39">
        <v>31.347150259067298</v>
      </c>
      <c r="V109" s="40">
        <v>32</v>
      </c>
      <c r="W109" s="37">
        <v>0.97959844559585496</v>
      </c>
      <c r="X109" s="42"/>
      <c r="Y109" s="3"/>
      <c r="Z109" s="13">
        <v>185</v>
      </c>
      <c r="AA109" s="39">
        <v>47.927461139896401</v>
      </c>
      <c r="AB109" s="43">
        <v>38</v>
      </c>
      <c r="AC109" s="46">
        <v>1.2612489773656901</v>
      </c>
      <c r="AD109" s="42">
        <v>0.01</v>
      </c>
      <c r="AE109" s="3"/>
      <c r="AF109" s="45">
        <v>571</v>
      </c>
      <c r="AG109" s="16">
        <v>147.927461139896</v>
      </c>
      <c r="AH109" s="43">
        <v>140</v>
      </c>
      <c r="AI109" s="44">
        <v>1.05662472242783</v>
      </c>
      <c r="AJ109" s="15">
        <v>3.0000000000000001E-3</v>
      </c>
      <c r="AK109" s="37">
        <v>0.25</v>
      </c>
      <c r="AL109" s="84">
        <f t="shared" si="9"/>
        <v>3.0000000000000001E-3</v>
      </c>
      <c r="AM109" s="3"/>
      <c r="AN109" s="39">
        <v>1973.5856000000001</v>
      </c>
      <c r="AO109" s="39">
        <v>511.29160621761702</v>
      </c>
      <c r="AP109" s="47">
        <v>697</v>
      </c>
      <c r="AQ109" s="41">
        <v>0.73356041064220401</v>
      </c>
      <c r="AR109" s="42"/>
      <c r="AS109" s="14"/>
      <c r="AT109" s="39">
        <v>2583.2027899999998</v>
      </c>
      <c r="AU109" s="16">
        <v>669.22352072538899</v>
      </c>
      <c r="AV109" s="48">
        <v>630</v>
      </c>
      <c r="AW109" s="44">
        <v>1.0622595567069699</v>
      </c>
      <c r="AX109" s="15">
        <v>4.4999999999999997E-3</v>
      </c>
      <c r="AY109" s="3"/>
      <c r="AZ109" s="39">
        <v>282.39999999999998</v>
      </c>
      <c r="BA109" s="16">
        <v>73.160621761658007</v>
      </c>
      <c r="BB109" s="40">
        <v>70</v>
      </c>
      <c r="BC109" s="44">
        <v>1.04515173945226</v>
      </c>
      <c r="BD109" s="15">
        <v>1.125E-2</v>
      </c>
      <c r="BE109" s="14"/>
      <c r="BF109" s="13">
        <v>-119</v>
      </c>
      <c r="BG109" s="16">
        <v>-30.8290155440414</v>
      </c>
      <c r="BH109" s="40">
        <v>100</v>
      </c>
      <c r="BI109" s="15">
        <v>-0.31</v>
      </c>
      <c r="BJ109" s="14"/>
      <c r="BK109" s="49">
        <v>2.33669676048858E-2</v>
      </c>
      <c r="BL109" s="49">
        <v>1.8389662027833001E-2</v>
      </c>
      <c r="BM109" s="51">
        <v>-0.21300605458160099</v>
      </c>
      <c r="BN109" s="3"/>
      <c r="BO109" s="14"/>
    </row>
    <row r="110" spans="1:67" s="1" customFormat="1" ht="21.4" customHeight="1" x14ac:dyDescent="0.2">
      <c r="A110" s="32" t="s">
        <v>36</v>
      </c>
      <c r="B110" s="32" t="s">
        <v>43</v>
      </c>
      <c r="C110" s="137" t="s">
        <v>205</v>
      </c>
      <c r="D110" s="138">
        <v>2.2999999999999998</v>
      </c>
      <c r="E110" s="139"/>
      <c r="F110" s="140">
        <f t="shared" si="6"/>
        <v>4.725E-2</v>
      </c>
      <c r="G110" s="15">
        <f t="shared" si="7"/>
        <v>4.725E-2</v>
      </c>
      <c r="H110" s="15">
        <f t="shared" si="8"/>
        <v>4.725E-2</v>
      </c>
      <c r="I110" s="34">
        <v>0</v>
      </c>
      <c r="J110" s="34">
        <v>0</v>
      </c>
      <c r="K110" s="35">
        <v>0</v>
      </c>
      <c r="L110" s="15">
        <v>4.725E-2</v>
      </c>
      <c r="M110" s="14"/>
      <c r="N110" s="36">
        <v>5</v>
      </c>
      <c r="O110" s="3"/>
      <c r="P110" s="53">
        <v>0.442</v>
      </c>
      <c r="Q110" s="38">
        <v>0.7</v>
      </c>
      <c r="R110" s="37"/>
      <c r="S110" s="3"/>
      <c r="T110" s="13">
        <v>81</v>
      </c>
      <c r="U110" s="39">
        <v>35.2173913043478</v>
      </c>
      <c r="V110" s="40">
        <v>32</v>
      </c>
      <c r="W110" s="44">
        <v>1.1005434782608701</v>
      </c>
      <c r="X110" s="42">
        <v>7.4999999999999997E-3</v>
      </c>
      <c r="Y110" s="3"/>
      <c r="Z110" s="13">
        <v>125</v>
      </c>
      <c r="AA110" s="39">
        <v>54.347826086956502</v>
      </c>
      <c r="AB110" s="43">
        <v>38</v>
      </c>
      <c r="AC110" s="46">
        <v>1.4302059496567501</v>
      </c>
      <c r="AD110" s="42">
        <v>0.01</v>
      </c>
      <c r="AE110" s="3"/>
      <c r="AF110" s="45">
        <v>344</v>
      </c>
      <c r="AG110" s="16">
        <v>149.565217391304</v>
      </c>
      <c r="AH110" s="43">
        <v>140</v>
      </c>
      <c r="AI110" s="44">
        <v>1.0683229813664601</v>
      </c>
      <c r="AJ110" s="15">
        <v>3.5000000000000001E-3</v>
      </c>
      <c r="AK110" s="37">
        <v>0.2857142857142857</v>
      </c>
      <c r="AL110" s="84">
        <f t="shared" si="9"/>
        <v>3.5000000000000001E-3</v>
      </c>
      <c r="AM110" s="3"/>
      <c r="AN110" s="39">
        <v>1109.7600199999999</v>
      </c>
      <c r="AO110" s="39">
        <v>482.504356521739</v>
      </c>
      <c r="AP110" s="47">
        <v>697</v>
      </c>
      <c r="AQ110" s="41">
        <v>0.69225876115027096</v>
      </c>
      <c r="AR110" s="42"/>
      <c r="AS110" s="14"/>
      <c r="AT110" s="39">
        <v>1711.3700699999999</v>
      </c>
      <c r="AU110" s="16">
        <v>744.07394347826096</v>
      </c>
      <c r="AV110" s="48">
        <v>630</v>
      </c>
      <c r="AW110" s="44">
        <v>1.1810697515527999</v>
      </c>
      <c r="AX110" s="15">
        <v>1.35E-2</v>
      </c>
      <c r="AY110" s="3"/>
      <c r="AZ110" s="39">
        <v>171.8</v>
      </c>
      <c r="BA110" s="16">
        <v>74.695652173913004</v>
      </c>
      <c r="BB110" s="40">
        <v>70</v>
      </c>
      <c r="BC110" s="44">
        <v>1.06708074534161</v>
      </c>
      <c r="BD110" s="15">
        <v>1.2749999999999999E-2</v>
      </c>
      <c r="BE110" s="14"/>
      <c r="BF110" s="13">
        <v>-103</v>
      </c>
      <c r="BG110" s="16">
        <v>-44.7826086956522</v>
      </c>
      <c r="BH110" s="40">
        <v>100</v>
      </c>
      <c r="BI110" s="15">
        <v>-0.45</v>
      </c>
      <c r="BJ110" s="14"/>
      <c r="BK110" s="49">
        <v>2.5579536370903301E-2</v>
      </c>
      <c r="BL110" s="49">
        <v>2.5738990548964402E-2</v>
      </c>
      <c r="BM110" s="50">
        <v>6.2336617735761404E-3</v>
      </c>
      <c r="BN110" s="3"/>
      <c r="BO110" s="14"/>
    </row>
    <row r="111" spans="1:67" s="1" customFormat="1" ht="21.4" customHeight="1" x14ac:dyDescent="0.2">
      <c r="A111" s="32" t="s">
        <v>36</v>
      </c>
      <c r="B111" s="32" t="s">
        <v>43</v>
      </c>
      <c r="C111" s="137" t="s">
        <v>206</v>
      </c>
      <c r="D111" s="138">
        <v>7.44</v>
      </c>
      <c r="E111" s="139"/>
      <c r="F111" s="140">
        <f t="shared" si="6"/>
        <v>5.3499999999999999E-2</v>
      </c>
      <c r="G111" s="15">
        <f t="shared" si="7"/>
        <v>5.3499999999999999E-2</v>
      </c>
      <c r="H111" s="15">
        <f t="shared" si="8"/>
        <v>5.3499999999999999E-2</v>
      </c>
      <c r="I111" s="34">
        <v>0</v>
      </c>
      <c r="J111" s="34">
        <v>2.5000000000000001E-3</v>
      </c>
      <c r="K111" s="35">
        <v>0</v>
      </c>
      <c r="L111" s="15">
        <v>5.0999999999999997E-2</v>
      </c>
      <c r="M111" s="14"/>
      <c r="N111" s="36">
        <v>6</v>
      </c>
      <c r="O111" s="3"/>
      <c r="P111" s="44">
        <v>0.72</v>
      </c>
      <c r="Q111" s="38">
        <v>0.7</v>
      </c>
      <c r="R111" s="37">
        <v>1.5E-3</v>
      </c>
      <c r="S111" s="3"/>
      <c r="T111" s="13">
        <v>252</v>
      </c>
      <c r="U111" s="39">
        <v>33.870967741935502</v>
      </c>
      <c r="V111" s="40">
        <v>32</v>
      </c>
      <c r="W111" s="44">
        <v>1.05846774193548</v>
      </c>
      <c r="X111" s="42">
        <v>4.4999999999999997E-3</v>
      </c>
      <c r="Y111" s="3"/>
      <c r="Z111" s="13">
        <v>353</v>
      </c>
      <c r="AA111" s="39">
        <v>47.446236559139798</v>
      </c>
      <c r="AB111" s="43">
        <v>38</v>
      </c>
      <c r="AC111" s="46">
        <v>1.2485851726089401</v>
      </c>
      <c r="AD111" s="42">
        <v>0.01</v>
      </c>
      <c r="AE111" s="3"/>
      <c r="AF111" s="45">
        <v>1469</v>
      </c>
      <c r="AG111" s="16">
        <v>197.44623655914</v>
      </c>
      <c r="AH111" s="43">
        <v>140</v>
      </c>
      <c r="AI111" s="46">
        <v>1.4103302611367099</v>
      </c>
      <c r="AJ111" s="15">
        <v>0.01</v>
      </c>
      <c r="AK111" s="37">
        <v>0.43548387096774194</v>
      </c>
      <c r="AL111" s="84">
        <f t="shared" si="9"/>
        <v>0.01</v>
      </c>
      <c r="AM111" s="3"/>
      <c r="AN111" s="39">
        <v>7090.7355500000003</v>
      </c>
      <c r="AO111" s="39">
        <v>953.05585349462297</v>
      </c>
      <c r="AP111" s="47">
        <v>767.89</v>
      </c>
      <c r="AQ111" s="46">
        <v>1.24113590943315</v>
      </c>
      <c r="AR111" s="42">
        <v>0.01</v>
      </c>
      <c r="AS111" s="14"/>
      <c r="AT111" s="39">
        <v>5829.5774000000001</v>
      </c>
      <c r="AU111" s="16">
        <v>783.54534946236504</v>
      </c>
      <c r="AV111" s="48">
        <v>630</v>
      </c>
      <c r="AW111" s="46">
        <v>1.2437227769243899</v>
      </c>
      <c r="AX111" s="15">
        <v>1.4999999999999999E-2</v>
      </c>
      <c r="AY111" s="3"/>
      <c r="AZ111" s="39">
        <v>350.1</v>
      </c>
      <c r="BA111" s="16">
        <v>47.056451612903203</v>
      </c>
      <c r="BB111" s="40">
        <v>70</v>
      </c>
      <c r="BC111" s="41">
        <v>0.67223502304147498</v>
      </c>
      <c r="BD111" s="15"/>
      <c r="BE111" s="14"/>
      <c r="BF111" s="13">
        <v>-431</v>
      </c>
      <c r="BG111" s="16">
        <v>-57.930107526881699</v>
      </c>
      <c r="BH111" s="40">
        <v>100</v>
      </c>
      <c r="BI111" s="15">
        <v>-0.57999999999999996</v>
      </c>
      <c r="BJ111" s="14"/>
      <c r="BK111" s="49">
        <v>9.8772023491724495E-3</v>
      </c>
      <c r="BL111" s="52">
        <v>1.00718458336131E-2</v>
      </c>
      <c r="BM111" s="50">
        <v>1.9706337640936999E-2</v>
      </c>
      <c r="BN111" s="3"/>
      <c r="BO111" s="14"/>
    </row>
    <row r="112" spans="1:67" s="1" customFormat="1" ht="21.4" customHeight="1" x14ac:dyDescent="0.2">
      <c r="A112" s="32" t="s">
        <v>36</v>
      </c>
      <c r="B112" s="32" t="s">
        <v>43</v>
      </c>
      <c r="C112" s="137" t="s">
        <v>207</v>
      </c>
      <c r="D112" s="138">
        <v>2.89</v>
      </c>
      <c r="E112" s="139"/>
      <c r="F112" s="140">
        <f t="shared" si="6"/>
        <v>0.09</v>
      </c>
      <c r="G112" s="15">
        <f t="shared" si="7"/>
        <v>9.5500000000000002E-2</v>
      </c>
      <c r="H112" s="15">
        <f t="shared" si="8"/>
        <v>9.5500000000000002E-2</v>
      </c>
      <c r="I112" s="34">
        <v>2.5000000000000001E-3</v>
      </c>
      <c r="J112" s="34">
        <v>2.5000000000000001E-3</v>
      </c>
      <c r="K112" s="35">
        <v>5.0000000000000001E-4</v>
      </c>
      <c r="L112" s="15">
        <v>0.09</v>
      </c>
      <c r="M112" s="14"/>
      <c r="N112" s="36">
        <v>6</v>
      </c>
      <c r="O112" s="3"/>
      <c r="P112" s="53">
        <v>0.53</v>
      </c>
      <c r="Q112" s="38">
        <v>0.7</v>
      </c>
      <c r="R112" s="37"/>
      <c r="S112" s="3"/>
      <c r="T112" s="13">
        <v>127</v>
      </c>
      <c r="U112" s="39">
        <v>43.944636678200702</v>
      </c>
      <c r="V112" s="40">
        <v>32</v>
      </c>
      <c r="W112" s="46">
        <v>1.3732698961937699</v>
      </c>
      <c r="X112" s="42">
        <v>1.4999999999999999E-2</v>
      </c>
      <c r="Y112" s="3"/>
      <c r="Z112" s="13">
        <v>181</v>
      </c>
      <c r="AA112" s="39">
        <v>62.629757785467099</v>
      </c>
      <c r="AB112" s="43">
        <v>38</v>
      </c>
      <c r="AC112" s="46">
        <v>1.64815152067019</v>
      </c>
      <c r="AD112" s="42">
        <v>0.01</v>
      </c>
      <c r="AE112" s="3"/>
      <c r="AF112" s="45">
        <v>622</v>
      </c>
      <c r="AG112" s="16">
        <v>215.22491349481001</v>
      </c>
      <c r="AH112" s="43">
        <v>140</v>
      </c>
      <c r="AI112" s="46">
        <v>1.53732081067721</v>
      </c>
      <c r="AJ112" s="15">
        <v>0.01</v>
      </c>
      <c r="AK112" s="37">
        <v>0.20338983050847459</v>
      </c>
      <c r="AL112" s="84">
        <f t="shared" si="9"/>
        <v>0.01</v>
      </c>
      <c r="AM112" s="3"/>
      <c r="AN112" s="39">
        <v>2498.04936</v>
      </c>
      <c r="AO112" s="39">
        <v>864.37694117647095</v>
      </c>
      <c r="AP112" s="47">
        <v>697</v>
      </c>
      <c r="AQ112" s="46">
        <v>1.2401390834669599</v>
      </c>
      <c r="AR112" s="42">
        <v>0.01</v>
      </c>
      <c r="AS112" s="14"/>
      <c r="AT112" s="39">
        <v>3381.8358499999999</v>
      </c>
      <c r="AU112" s="16">
        <v>1170.18541522491</v>
      </c>
      <c r="AV112" s="48">
        <v>630</v>
      </c>
      <c r="AW112" s="46">
        <v>1.85743716702367</v>
      </c>
      <c r="AX112" s="15">
        <v>1.4999999999999999E-2</v>
      </c>
      <c r="AY112" s="3"/>
      <c r="AZ112" s="39">
        <v>363.2</v>
      </c>
      <c r="BA112" s="16">
        <v>125.67474048442899</v>
      </c>
      <c r="BB112" s="40">
        <v>70</v>
      </c>
      <c r="BC112" s="46">
        <v>1.7953534354918399</v>
      </c>
      <c r="BD112" s="15">
        <v>0.03</v>
      </c>
      <c r="BE112" s="14"/>
      <c r="BF112" s="13">
        <v>295</v>
      </c>
      <c r="BG112" s="16">
        <v>102.076124567474</v>
      </c>
      <c r="BH112" s="40">
        <v>100</v>
      </c>
      <c r="BI112" s="15">
        <v>1.02</v>
      </c>
      <c r="BJ112" s="14"/>
      <c r="BK112" s="49">
        <v>1.5690376569037701E-2</v>
      </c>
      <c r="BL112" s="52">
        <v>1.29949415663701E-2</v>
      </c>
      <c r="BM112" s="51">
        <v>-0.171789057503348</v>
      </c>
      <c r="BN112" s="3"/>
      <c r="BO112" s="14"/>
    </row>
    <row r="113" spans="1:67" s="1" customFormat="1" ht="21.4" customHeight="1" x14ac:dyDescent="0.2">
      <c r="A113" s="32" t="s">
        <v>36</v>
      </c>
      <c r="B113" s="32" t="s">
        <v>43</v>
      </c>
      <c r="C113" s="137" t="s">
        <v>208</v>
      </c>
      <c r="D113" s="138">
        <v>2.73</v>
      </c>
      <c r="E113" s="139"/>
      <c r="F113" s="140">
        <f t="shared" si="6"/>
        <v>8.5999999999999993E-2</v>
      </c>
      <c r="G113" s="15">
        <f t="shared" si="7"/>
        <v>8.5999999999999993E-2</v>
      </c>
      <c r="H113" s="15">
        <f t="shared" si="8"/>
        <v>8.5999999999999993E-2</v>
      </c>
      <c r="I113" s="34">
        <v>-2.5000000000000001E-3</v>
      </c>
      <c r="J113" s="34">
        <v>0</v>
      </c>
      <c r="K113" s="35">
        <v>0</v>
      </c>
      <c r="L113" s="15">
        <v>8.8499999999999995E-2</v>
      </c>
      <c r="M113" s="14"/>
      <c r="N113" s="36">
        <v>7</v>
      </c>
      <c r="O113" s="3"/>
      <c r="P113" s="44">
        <v>0.70299999999999996</v>
      </c>
      <c r="Q113" s="38">
        <v>0.7</v>
      </c>
      <c r="R113" s="37">
        <v>7.5000000000000002E-4</v>
      </c>
      <c r="S113" s="3"/>
      <c r="T113" s="13">
        <v>102</v>
      </c>
      <c r="U113" s="39">
        <v>37.3626373626374</v>
      </c>
      <c r="V113" s="40">
        <v>32</v>
      </c>
      <c r="W113" s="44">
        <v>1.1675824175824201</v>
      </c>
      <c r="X113" s="42">
        <v>1.2749999999999999E-2</v>
      </c>
      <c r="Y113" s="3"/>
      <c r="Z113" s="13">
        <v>144</v>
      </c>
      <c r="AA113" s="39">
        <v>52.747252747252702</v>
      </c>
      <c r="AB113" s="43">
        <v>38</v>
      </c>
      <c r="AC113" s="46">
        <v>1.3880855986119101</v>
      </c>
      <c r="AD113" s="42">
        <v>0.01</v>
      </c>
      <c r="AE113" s="3"/>
      <c r="AF113" s="45">
        <v>516</v>
      </c>
      <c r="AG113" s="16">
        <v>189.01098901098899</v>
      </c>
      <c r="AH113" s="43">
        <v>140</v>
      </c>
      <c r="AI113" s="46">
        <v>1.35007849293564</v>
      </c>
      <c r="AJ113" s="15">
        <v>0.01</v>
      </c>
      <c r="AK113" s="37">
        <v>0.45263157894736844</v>
      </c>
      <c r="AL113" s="84">
        <f t="shared" si="9"/>
        <v>0.01</v>
      </c>
      <c r="AM113" s="3"/>
      <c r="AN113" s="39">
        <v>3688.1318799999999</v>
      </c>
      <c r="AO113" s="39">
        <v>1350.96405860806</v>
      </c>
      <c r="AP113" s="47">
        <v>697</v>
      </c>
      <c r="AQ113" s="46">
        <v>1.93825546428703</v>
      </c>
      <c r="AR113" s="42">
        <v>0.01</v>
      </c>
      <c r="AS113" s="14"/>
      <c r="AT113" s="39">
        <v>2568.31783</v>
      </c>
      <c r="AU113" s="16">
        <v>940.77576190476202</v>
      </c>
      <c r="AV113" s="48">
        <v>630</v>
      </c>
      <c r="AW113" s="46">
        <v>1.4932948601662901</v>
      </c>
      <c r="AX113" s="15">
        <v>1.4999999999999999E-2</v>
      </c>
      <c r="AY113" s="3"/>
      <c r="AZ113" s="39">
        <v>316.2</v>
      </c>
      <c r="BA113" s="16">
        <v>115.824175824176</v>
      </c>
      <c r="BB113" s="40">
        <v>70</v>
      </c>
      <c r="BC113" s="46">
        <v>1.65463108320251</v>
      </c>
      <c r="BD113" s="15">
        <v>0.03</v>
      </c>
      <c r="BE113" s="14"/>
      <c r="BF113" s="13">
        <v>80</v>
      </c>
      <c r="BG113" s="16">
        <v>29.304029304029299</v>
      </c>
      <c r="BH113" s="40">
        <v>100</v>
      </c>
      <c r="BI113" s="15">
        <v>0.28999999999999998</v>
      </c>
      <c r="BJ113" s="14"/>
      <c r="BK113" s="49">
        <v>1.57992565055762E-2</v>
      </c>
      <c r="BL113" s="49">
        <v>1.8177580983453699E-2</v>
      </c>
      <c r="BM113" s="54">
        <v>0.150533949305658</v>
      </c>
      <c r="BN113" s="3"/>
      <c r="BO113" s="14"/>
    </row>
    <row r="114" spans="1:67" s="1" customFormat="1" ht="21.4" customHeight="1" x14ac:dyDescent="0.2">
      <c r="A114" s="32" t="s">
        <v>36</v>
      </c>
      <c r="B114" s="32" t="s">
        <v>54</v>
      </c>
      <c r="C114" s="137" t="s">
        <v>209</v>
      </c>
      <c r="D114" s="138">
        <v>2.34</v>
      </c>
      <c r="E114" s="139"/>
      <c r="F114" s="140">
        <f>IF(G114&gt;=9%,9%,G114)+0.45%+0.15%+0.9%</f>
        <v>7.8750000000000014E-2</v>
      </c>
      <c r="G114" s="15">
        <f t="shared" si="7"/>
        <v>6.3750000000000015E-2</v>
      </c>
      <c r="H114" s="15">
        <f t="shared" si="8"/>
        <v>5.8750000000000004E-2</v>
      </c>
      <c r="I114" s="34">
        <v>0</v>
      </c>
      <c r="J114" s="34">
        <v>2.5000000000000001E-3</v>
      </c>
      <c r="K114" s="35">
        <v>0</v>
      </c>
      <c r="L114" s="15">
        <v>5.6250000000000001E-2</v>
      </c>
      <c r="M114" s="14"/>
      <c r="N114" s="36">
        <v>6</v>
      </c>
      <c r="O114" s="3"/>
      <c r="P114" s="37">
        <v>0.69099999999999995</v>
      </c>
      <c r="Q114" s="38">
        <v>0.7</v>
      </c>
      <c r="R114" s="37"/>
      <c r="S114" s="3"/>
      <c r="T114" s="13">
        <v>119</v>
      </c>
      <c r="U114" s="39">
        <v>45.075757575757599</v>
      </c>
      <c r="V114" s="40">
        <v>32</v>
      </c>
      <c r="W114" s="46">
        <v>1.4086174242424201</v>
      </c>
      <c r="X114" s="42">
        <v>1.4999999999999999E-2</v>
      </c>
      <c r="Y114" s="3"/>
      <c r="Z114" s="13">
        <v>146</v>
      </c>
      <c r="AA114" s="39">
        <v>55.303030303030297</v>
      </c>
      <c r="AB114" s="43">
        <v>38</v>
      </c>
      <c r="AC114" s="46">
        <v>1.4553429027113201</v>
      </c>
      <c r="AD114" s="42">
        <v>0.01</v>
      </c>
      <c r="AE114" s="3"/>
      <c r="AF114" s="45">
        <v>415</v>
      </c>
      <c r="AG114" s="90">
        <f>AF114/D114</f>
        <v>177.35042735042737</v>
      </c>
      <c r="AH114" s="43">
        <v>140</v>
      </c>
      <c r="AI114" s="85">
        <f>AG114/AH114</f>
        <v>1.266788766788767</v>
      </c>
      <c r="AJ114" s="87">
        <v>0.01</v>
      </c>
      <c r="AK114" s="37">
        <v>0.51666666666666672</v>
      </c>
      <c r="AL114" s="84">
        <f t="shared" si="9"/>
        <v>1.4999999999999999E-2</v>
      </c>
      <c r="AM114" s="3"/>
      <c r="AN114" s="39">
        <v>2973.67632</v>
      </c>
      <c r="AO114" s="88">
        <f>AN114/D114</f>
        <v>1270.8018461538463</v>
      </c>
      <c r="AP114" s="47">
        <v>943</v>
      </c>
      <c r="AQ114" s="85">
        <f>AO114/AP114</f>
        <v>1.3476159556244394</v>
      </c>
      <c r="AR114" s="89">
        <v>0.01</v>
      </c>
      <c r="AS114" s="14"/>
      <c r="AT114" s="39">
        <v>1957.61538</v>
      </c>
      <c r="AU114" s="90">
        <f>AT114/D114</f>
        <v>836.58776923076925</v>
      </c>
      <c r="AV114" s="48">
        <v>630</v>
      </c>
      <c r="AW114" s="85">
        <f>AU114/AV114</f>
        <v>1.3279170940170941</v>
      </c>
      <c r="AX114" s="87">
        <v>1.4999999999999999E-2</v>
      </c>
      <c r="AY114" s="3"/>
      <c r="AZ114" s="39">
        <v>171.9</v>
      </c>
      <c r="BA114" s="90">
        <f>AZ114/D114</f>
        <v>73.461538461538467</v>
      </c>
      <c r="BB114" s="40">
        <v>70</v>
      </c>
      <c r="BC114" s="85">
        <f>BA114/BB114</f>
        <v>1.0494505494505495</v>
      </c>
      <c r="BD114" s="87">
        <v>1.125E-2</v>
      </c>
      <c r="BE114" s="14"/>
      <c r="BF114" s="13">
        <v>-144</v>
      </c>
      <c r="BG114" s="16">
        <v>-54.545454545454497</v>
      </c>
      <c r="BH114" s="40">
        <v>100</v>
      </c>
      <c r="BI114" s="15">
        <v>-0.55000000000000004</v>
      </c>
      <c r="BJ114" s="14"/>
      <c r="BK114" s="49">
        <v>1.06075216972035E-2</v>
      </c>
      <c r="BL114" s="52">
        <v>1.1298548450372699E-2</v>
      </c>
      <c r="BM114" s="50">
        <v>6.5144976639677998E-2</v>
      </c>
      <c r="BN114" s="3"/>
      <c r="BO114" s="14"/>
    </row>
    <row r="115" spans="1:67" s="1" customFormat="1" ht="21.4" customHeight="1" x14ac:dyDescent="0.2">
      <c r="A115" s="32" t="s">
        <v>36</v>
      </c>
      <c r="B115" s="32" t="s">
        <v>54</v>
      </c>
      <c r="C115" s="137" t="s">
        <v>210</v>
      </c>
      <c r="D115" s="138">
        <v>2.2200000000000002</v>
      </c>
      <c r="E115" s="139"/>
      <c r="F115" s="140">
        <f t="shared" si="6"/>
        <v>8.6379999999999998E-2</v>
      </c>
      <c r="G115" s="15">
        <f t="shared" si="7"/>
        <v>8.6379999999999998E-2</v>
      </c>
      <c r="H115" s="15">
        <f t="shared" si="8"/>
        <v>8.6379999999999998E-2</v>
      </c>
      <c r="I115" s="34">
        <v>2.5000000000000001E-3</v>
      </c>
      <c r="J115" s="34">
        <v>2.5000000000000001E-3</v>
      </c>
      <c r="K115" s="35">
        <v>0</v>
      </c>
      <c r="L115" s="15">
        <v>8.1379999999999994E-2</v>
      </c>
      <c r="M115" s="14"/>
      <c r="N115" s="36">
        <v>6</v>
      </c>
      <c r="O115" s="3"/>
      <c r="P115" s="53">
        <v>0.53600000000000003</v>
      </c>
      <c r="Q115" s="38">
        <v>0.7</v>
      </c>
      <c r="R115" s="37"/>
      <c r="S115" s="3"/>
      <c r="T115" s="13">
        <v>169</v>
      </c>
      <c r="U115" s="39">
        <v>76.126126126126096</v>
      </c>
      <c r="V115" s="40">
        <v>32</v>
      </c>
      <c r="W115" s="46">
        <v>2.37894144144144</v>
      </c>
      <c r="X115" s="42">
        <v>1.4999999999999999E-2</v>
      </c>
      <c r="Y115" s="3"/>
      <c r="Z115" s="13">
        <v>213</v>
      </c>
      <c r="AA115" s="39">
        <v>95.945945945945894</v>
      </c>
      <c r="AB115" s="43">
        <v>38</v>
      </c>
      <c r="AC115" s="46">
        <v>2.524893314367</v>
      </c>
      <c r="AD115" s="42">
        <v>0.01</v>
      </c>
      <c r="AE115" s="3"/>
      <c r="AF115" s="45">
        <v>575</v>
      </c>
      <c r="AG115" s="16">
        <v>259.00900900900899</v>
      </c>
      <c r="AH115" s="43">
        <v>140</v>
      </c>
      <c r="AI115" s="46">
        <v>1.8500643500643501</v>
      </c>
      <c r="AJ115" s="15">
        <v>0.01</v>
      </c>
      <c r="AK115" s="37">
        <v>0.46153846153846156</v>
      </c>
      <c r="AL115" s="84">
        <f t="shared" si="9"/>
        <v>0.01</v>
      </c>
      <c r="AM115" s="3"/>
      <c r="AN115" s="39">
        <v>4154.1082200000001</v>
      </c>
      <c r="AO115" s="39">
        <v>1871.21991891892</v>
      </c>
      <c r="AP115" s="47">
        <v>919.04</v>
      </c>
      <c r="AQ115" s="46">
        <v>2.0360592780715998</v>
      </c>
      <c r="AR115" s="42">
        <v>0.01</v>
      </c>
      <c r="AS115" s="14"/>
      <c r="AT115" s="39">
        <v>2494.1471799999999</v>
      </c>
      <c r="AU115" s="16">
        <v>1123.48972072072</v>
      </c>
      <c r="AV115" s="48">
        <v>630</v>
      </c>
      <c r="AW115" s="46">
        <v>1.7833170170170201</v>
      </c>
      <c r="AX115" s="15">
        <v>1.4999999999999999E-2</v>
      </c>
      <c r="AY115" s="3"/>
      <c r="AZ115" s="39">
        <v>197.9</v>
      </c>
      <c r="BA115" s="16">
        <v>89.144144144144093</v>
      </c>
      <c r="BB115" s="40">
        <v>70</v>
      </c>
      <c r="BC115" s="44">
        <v>1.2734877734877701</v>
      </c>
      <c r="BD115" s="15">
        <v>2.138E-2</v>
      </c>
      <c r="BE115" s="14"/>
      <c r="BF115" s="13">
        <v>-115</v>
      </c>
      <c r="BG115" s="16">
        <v>-51.801801801801801</v>
      </c>
      <c r="BH115" s="40">
        <v>100</v>
      </c>
      <c r="BI115" s="15">
        <v>-0.52</v>
      </c>
      <c r="BJ115" s="14"/>
      <c r="BK115" s="49">
        <v>1.4223871366728501E-2</v>
      </c>
      <c r="BL115" s="52">
        <v>1.12449397771003E-2</v>
      </c>
      <c r="BM115" s="51">
        <v>-0.20943184262733899</v>
      </c>
      <c r="BN115" s="3"/>
      <c r="BO115" s="14"/>
    </row>
    <row r="116" spans="1:67" s="1" customFormat="1" ht="21.4" customHeight="1" x14ac:dyDescent="0.2">
      <c r="A116" s="32" t="s">
        <v>36</v>
      </c>
      <c r="B116" s="32" t="s">
        <v>54</v>
      </c>
      <c r="C116" s="137" t="s">
        <v>211</v>
      </c>
      <c r="D116" s="138">
        <v>1.66</v>
      </c>
      <c r="E116" s="139"/>
      <c r="F116" s="140">
        <f t="shared" si="6"/>
        <v>8.363000000000001E-2</v>
      </c>
      <c r="G116" s="15">
        <f t="shared" si="7"/>
        <v>8.363000000000001E-2</v>
      </c>
      <c r="H116" s="15">
        <f t="shared" si="8"/>
        <v>7.8630000000000005E-2</v>
      </c>
      <c r="I116" s="34">
        <v>2.5000000000000001E-3</v>
      </c>
      <c r="J116" s="34">
        <v>0</v>
      </c>
      <c r="K116" s="35">
        <v>0</v>
      </c>
      <c r="L116" s="15">
        <v>7.6130000000000003E-2</v>
      </c>
      <c r="M116" s="14"/>
      <c r="N116" s="36">
        <v>6</v>
      </c>
      <c r="O116" s="3"/>
      <c r="P116" s="37">
        <v>0.65500000000000003</v>
      </c>
      <c r="Q116" s="38">
        <v>0.7</v>
      </c>
      <c r="R116" s="37"/>
      <c r="S116" s="3"/>
      <c r="T116" s="13">
        <v>78</v>
      </c>
      <c r="U116" s="39">
        <v>46.987951807228903</v>
      </c>
      <c r="V116" s="40">
        <v>32</v>
      </c>
      <c r="W116" s="46">
        <v>1.4683734939758999</v>
      </c>
      <c r="X116" s="42">
        <v>1.4999999999999999E-2</v>
      </c>
      <c r="Y116" s="3"/>
      <c r="Z116" s="13">
        <v>125</v>
      </c>
      <c r="AA116" s="39">
        <v>75.301204819277103</v>
      </c>
      <c r="AB116" s="43">
        <v>38</v>
      </c>
      <c r="AC116" s="46">
        <v>1.98161065313887</v>
      </c>
      <c r="AD116" s="42">
        <v>0.01</v>
      </c>
      <c r="AE116" s="3"/>
      <c r="AF116" s="45">
        <v>311</v>
      </c>
      <c r="AG116" s="16">
        <v>187.34939759036101</v>
      </c>
      <c r="AH116" s="43">
        <v>140</v>
      </c>
      <c r="AI116" s="46">
        <v>1.3382099827882901</v>
      </c>
      <c r="AJ116" s="15">
        <v>0.01</v>
      </c>
      <c r="AK116" s="37">
        <v>0.54716981132075471</v>
      </c>
      <c r="AL116" s="84">
        <f t="shared" si="9"/>
        <v>1.4999999999999999E-2</v>
      </c>
      <c r="AM116" s="3"/>
      <c r="AN116" s="39">
        <v>1921.22198</v>
      </c>
      <c r="AO116" s="39">
        <v>1157.36263855422</v>
      </c>
      <c r="AP116" s="47">
        <v>943</v>
      </c>
      <c r="AQ116" s="46">
        <v>1.2273198712133799</v>
      </c>
      <c r="AR116" s="42">
        <v>0.01</v>
      </c>
      <c r="AS116" s="14"/>
      <c r="AT116" s="39">
        <v>1394.3400099999999</v>
      </c>
      <c r="AU116" s="16">
        <v>839.96386144578298</v>
      </c>
      <c r="AV116" s="48">
        <v>630</v>
      </c>
      <c r="AW116" s="46">
        <v>1.3332759705488599</v>
      </c>
      <c r="AX116" s="15">
        <v>1.4999999999999999E-2</v>
      </c>
      <c r="AY116" s="3"/>
      <c r="AZ116" s="39">
        <v>130.80000000000001</v>
      </c>
      <c r="BA116" s="16">
        <v>78.795180722891601</v>
      </c>
      <c r="BB116" s="40">
        <v>70</v>
      </c>
      <c r="BC116" s="44">
        <v>1.12564543889845</v>
      </c>
      <c r="BD116" s="15">
        <v>1.6129999999999999E-2</v>
      </c>
      <c r="BE116" s="14"/>
      <c r="BF116" s="13">
        <v>-49</v>
      </c>
      <c r="BG116" s="16">
        <v>-29.518072289156599</v>
      </c>
      <c r="BH116" s="40">
        <v>100</v>
      </c>
      <c r="BI116" s="15">
        <v>-0.3</v>
      </c>
      <c r="BJ116" s="14"/>
      <c r="BK116" s="49">
        <v>2.1947873799725699E-2</v>
      </c>
      <c r="BL116" s="49">
        <v>1.7095011047796298E-2</v>
      </c>
      <c r="BM116" s="51">
        <v>-0.221108559134783</v>
      </c>
      <c r="BN116" s="3"/>
      <c r="BO116" s="14"/>
    </row>
    <row r="117" spans="1:67" s="1" customFormat="1" ht="21.4" customHeight="1" x14ac:dyDescent="0.2">
      <c r="A117" s="32" t="s">
        <v>36</v>
      </c>
      <c r="B117" s="32" t="s">
        <v>54</v>
      </c>
      <c r="C117" s="137" t="s">
        <v>212</v>
      </c>
      <c r="D117" s="138">
        <v>2.5</v>
      </c>
      <c r="E117" s="139"/>
      <c r="F117" s="140">
        <f t="shared" si="6"/>
        <v>7.3000000000000009E-2</v>
      </c>
      <c r="G117" s="15">
        <f t="shared" si="7"/>
        <v>7.3000000000000009E-2</v>
      </c>
      <c r="H117" s="15">
        <f t="shared" si="8"/>
        <v>6.8000000000000005E-2</v>
      </c>
      <c r="I117" s="34">
        <v>0</v>
      </c>
      <c r="J117" s="34">
        <v>0</v>
      </c>
      <c r="K117" s="35">
        <v>0</v>
      </c>
      <c r="L117" s="15">
        <v>6.8000000000000005E-2</v>
      </c>
      <c r="M117" s="14"/>
      <c r="N117" s="36">
        <v>6</v>
      </c>
      <c r="O117" s="3"/>
      <c r="P117" s="44">
        <v>0.80200000000000005</v>
      </c>
      <c r="Q117" s="38">
        <v>0.7</v>
      </c>
      <c r="R117" s="37">
        <v>1.0500000000000001E-2</v>
      </c>
      <c r="S117" s="3"/>
      <c r="T117" s="13">
        <v>139</v>
      </c>
      <c r="U117" s="39">
        <v>55.6</v>
      </c>
      <c r="V117" s="40">
        <v>32</v>
      </c>
      <c r="W117" s="46">
        <v>1.7375</v>
      </c>
      <c r="X117" s="42">
        <v>1.4999999999999999E-2</v>
      </c>
      <c r="Y117" s="3"/>
      <c r="Z117" s="13">
        <v>156</v>
      </c>
      <c r="AA117" s="39">
        <v>62.4</v>
      </c>
      <c r="AB117" s="43">
        <v>38</v>
      </c>
      <c r="AC117" s="46">
        <v>1.6421052631578901</v>
      </c>
      <c r="AD117" s="42">
        <v>0.01</v>
      </c>
      <c r="AE117" s="3"/>
      <c r="AF117" s="45">
        <v>425</v>
      </c>
      <c r="AG117" s="16">
        <v>170</v>
      </c>
      <c r="AH117" s="43">
        <v>140</v>
      </c>
      <c r="AI117" s="46">
        <v>1.21428571428571</v>
      </c>
      <c r="AJ117" s="15">
        <v>0.01</v>
      </c>
      <c r="AK117" s="37">
        <v>0.58823529411764708</v>
      </c>
      <c r="AL117" s="84">
        <f t="shared" si="9"/>
        <v>1.4999999999999999E-2</v>
      </c>
      <c r="AM117" s="3"/>
      <c r="AN117" s="39">
        <v>1683.34673</v>
      </c>
      <c r="AO117" s="39">
        <v>673.33869200000004</v>
      </c>
      <c r="AP117" s="47">
        <v>860.92200000000003</v>
      </c>
      <c r="AQ117" s="41">
        <v>0.78211346904830004</v>
      </c>
      <c r="AR117" s="42"/>
      <c r="AS117" s="14"/>
      <c r="AT117" s="39">
        <v>1887.87842</v>
      </c>
      <c r="AU117" s="16">
        <v>755.15136800000005</v>
      </c>
      <c r="AV117" s="48">
        <v>630</v>
      </c>
      <c r="AW117" s="46">
        <v>1.19865296507937</v>
      </c>
      <c r="AX117" s="15">
        <v>1.4999999999999999E-2</v>
      </c>
      <c r="AY117" s="3"/>
      <c r="AZ117" s="39">
        <v>175.6</v>
      </c>
      <c r="BA117" s="16">
        <v>70.239999999999995</v>
      </c>
      <c r="BB117" s="40">
        <v>70</v>
      </c>
      <c r="BC117" s="44">
        <v>1.00342857142857</v>
      </c>
      <c r="BD117" s="15">
        <v>7.4999999999999997E-3</v>
      </c>
      <c r="BE117" s="14"/>
      <c r="BF117" s="13">
        <v>-27</v>
      </c>
      <c r="BG117" s="16">
        <v>-10.8</v>
      </c>
      <c r="BH117" s="40">
        <v>100</v>
      </c>
      <c r="BI117" s="15">
        <v>-0.11</v>
      </c>
      <c r="BJ117" s="14"/>
      <c r="BK117" s="49">
        <v>2.4590163934426201E-2</v>
      </c>
      <c r="BL117" s="49">
        <v>2.3424791237392901E-2</v>
      </c>
      <c r="BM117" s="50">
        <v>-4.7391823012687601E-2</v>
      </c>
      <c r="BN117" s="3"/>
      <c r="BO117" s="14"/>
    </row>
    <row r="118" spans="1:67" s="1" customFormat="1" ht="21.4" customHeight="1" x14ac:dyDescent="0.2">
      <c r="A118" s="32" t="s">
        <v>36</v>
      </c>
      <c r="B118" s="32" t="s">
        <v>54</v>
      </c>
      <c r="C118" s="137" t="s">
        <v>213</v>
      </c>
      <c r="D118" s="138">
        <v>9.18</v>
      </c>
      <c r="E118" s="139"/>
      <c r="F118" s="140">
        <f t="shared" si="6"/>
        <v>7.5249999999999997E-2</v>
      </c>
      <c r="G118" s="15">
        <f t="shared" si="7"/>
        <v>7.5249999999999997E-2</v>
      </c>
      <c r="H118" s="15">
        <f t="shared" si="8"/>
        <v>7.5249999999999997E-2</v>
      </c>
      <c r="I118" s="34">
        <v>0</v>
      </c>
      <c r="J118" s="34">
        <v>2.5000000000000001E-3</v>
      </c>
      <c r="K118" s="35">
        <v>0</v>
      </c>
      <c r="L118" s="15">
        <v>7.2749999999999995E-2</v>
      </c>
      <c r="M118" s="14"/>
      <c r="N118" s="36">
        <v>7</v>
      </c>
      <c r="O118" s="3"/>
      <c r="P118" s="44">
        <v>0.74399999999999999</v>
      </c>
      <c r="Q118" s="38">
        <v>0.7</v>
      </c>
      <c r="R118" s="37">
        <v>4.4999999999999997E-3</v>
      </c>
      <c r="S118" s="3"/>
      <c r="T118" s="13">
        <v>370</v>
      </c>
      <c r="U118" s="39">
        <v>40.305010893246198</v>
      </c>
      <c r="V118" s="40">
        <v>32</v>
      </c>
      <c r="W118" s="46">
        <v>1.2595315904139399</v>
      </c>
      <c r="X118" s="42">
        <v>1.4999999999999999E-2</v>
      </c>
      <c r="Y118" s="3"/>
      <c r="Z118" s="13">
        <v>503</v>
      </c>
      <c r="AA118" s="39">
        <v>54.793028322440101</v>
      </c>
      <c r="AB118" s="43">
        <v>38</v>
      </c>
      <c r="AC118" s="46">
        <v>1.44192179795895</v>
      </c>
      <c r="AD118" s="42">
        <v>0.01</v>
      </c>
      <c r="AE118" s="3"/>
      <c r="AF118" s="45">
        <v>1733</v>
      </c>
      <c r="AG118" s="16">
        <v>188.77995642701501</v>
      </c>
      <c r="AH118" s="43">
        <v>140</v>
      </c>
      <c r="AI118" s="46">
        <v>1.34842826019296</v>
      </c>
      <c r="AJ118" s="15">
        <v>0.01</v>
      </c>
      <c r="AK118" s="37">
        <v>0.29807692307692307</v>
      </c>
      <c r="AL118" s="84">
        <f t="shared" si="9"/>
        <v>0.01</v>
      </c>
      <c r="AM118" s="3"/>
      <c r="AN118" s="39">
        <v>12062.29283</v>
      </c>
      <c r="AO118" s="39">
        <v>1313.9752538126399</v>
      </c>
      <c r="AP118" s="47">
        <v>943</v>
      </c>
      <c r="AQ118" s="46">
        <v>1.39339899661998</v>
      </c>
      <c r="AR118" s="42">
        <v>0.01</v>
      </c>
      <c r="AS118" s="14"/>
      <c r="AT118" s="39">
        <v>8169.24892</v>
      </c>
      <c r="AU118" s="16">
        <v>889.89639651416098</v>
      </c>
      <c r="AV118" s="48">
        <v>630</v>
      </c>
      <c r="AW118" s="46">
        <v>1.4125339627208899</v>
      </c>
      <c r="AX118" s="15">
        <v>1.4999999999999999E-2</v>
      </c>
      <c r="AY118" s="3"/>
      <c r="AZ118" s="39">
        <v>646.5</v>
      </c>
      <c r="BA118" s="16">
        <v>70.424836601307206</v>
      </c>
      <c r="BB118" s="40">
        <v>70</v>
      </c>
      <c r="BC118" s="44">
        <v>1.00606909430439</v>
      </c>
      <c r="BD118" s="15">
        <v>8.2500000000000004E-3</v>
      </c>
      <c r="BE118" s="14"/>
      <c r="BF118" s="13">
        <v>72</v>
      </c>
      <c r="BG118" s="16">
        <v>7.8431372549019596</v>
      </c>
      <c r="BH118" s="40">
        <v>100</v>
      </c>
      <c r="BI118" s="15">
        <v>0.08</v>
      </c>
      <c r="BJ118" s="14"/>
      <c r="BK118" s="49">
        <v>1.03752759381898E-2</v>
      </c>
      <c r="BL118" s="52">
        <v>1.10902700635551E-2</v>
      </c>
      <c r="BM118" s="50">
        <v>6.8913263572443206E-2</v>
      </c>
      <c r="BN118" s="3"/>
      <c r="BO118" s="14"/>
    </row>
    <row r="119" spans="1:67" s="1" customFormat="1" ht="21.4" customHeight="1" x14ac:dyDescent="0.2">
      <c r="A119" s="32" t="s">
        <v>36</v>
      </c>
      <c r="B119" s="32" t="s">
        <v>54</v>
      </c>
      <c r="C119" s="137" t="s">
        <v>214</v>
      </c>
      <c r="D119" s="138">
        <v>2.56</v>
      </c>
      <c r="E119" s="139"/>
      <c r="F119" s="140">
        <f t="shared" si="6"/>
        <v>6.5000000000000002E-2</v>
      </c>
      <c r="G119" s="15">
        <f t="shared" si="7"/>
        <v>6.5000000000000002E-2</v>
      </c>
      <c r="H119" s="15">
        <f t="shared" si="8"/>
        <v>6.5000000000000002E-2</v>
      </c>
      <c r="I119" s="34">
        <v>0</v>
      </c>
      <c r="J119" s="34">
        <v>0</v>
      </c>
      <c r="K119" s="35">
        <v>0</v>
      </c>
      <c r="L119" s="15">
        <v>6.5000000000000002E-2</v>
      </c>
      <c r="M119" s="14"/>
      <c r="N119" s="36">
        <v>5</v>
      </c>
      <c r="O119" s="3"/>
      <c r="P119" s="46">
        <v>0.86</v>
      </c>
      <c r="Q119" s="38">
        <v>0.7</v>
      </c>
      <c r="R119" s="37">
        <v>1.4999999999999999E-2</v>
      </c>
      <c r="S119" s="3"/>
      <c r="T119" s="13">
        <v>132</v>
      </c>
      <c r="U119" s="39">
        <v>51.5625</v>
      </c>
      <c r="V119" s="40">
        <v>32</v>
      </c>
      <c r="W119" s="46">
        <v>1.611328125</v>
      </c>
      <c r="X119" s="42">
        <v>1.4999999999999999E-2</v>
      </c>
      <c r="Y119" s="3"/>
      <c r="Z119" s="13">
        <v>153</v>
      </c>
      <c r="AA119" s="39">
        <v>59.765625</v>
      </c>
      <c r="AB119" s="43">
        <v>38</v>
      </c>
      <c r="AC119" s="46">
        <v>1.57277960526316</v>
      </c>
      <c r="AD119" s="42">
        <v>0.01</v>
      </c>
      <c r="AE119" s="3"/>
      <c r="AF119" s="45">
        <v>441</v>
      </c>
      <c r="AG119" s="16">
        <v>172.265625</v>
      </c>
      <c r="AH119" s="43">
        <v>140</v>
      </c>
      <c r="AI119" s="46">
        <v>1.23046875</v>
      </c>
      <c r="AJ119" s="15">
        <v>0.01</v>
      </c>
      <c r="AK119" s="37">
        <v>0.12820512820512819</v>
      </c>
      <c r="AL119" s="84">
        <f t="shared" si="9"/>
        <v>0.01</v>
      </c>
      <c r="AM119" s="3"/>
      <c r="AN119" s="39">
        <v>1446.5069800000001</v>
      </c>
      <c r="AO119" s="39">
        <v>565.04178906250002</v>
      </c>
      <c r="AP119" s="47">
        <v>697</v>
      </c>
      <c r="AQ119" s="37">
        <v>0.81067688531205195</v>
      </c>
      <c r="AR119" s="42"/>
      <c r="AS119" s="14"/>
      <c r="AT119" s="39">
        <v>1946.24713</v>
      </c>
      <c r="AU119" s="16">
        <v>760.25278515624996</v>
      </c>
      <c r="AV119" s="48">
        <v>630</v>
      </c>
      <c r="AW119" s="46">
        <v>1.2067504526289701</v>
      </c>
      <c r="AX119" s="15">
        <v>1.4999999999999999E-2</v>
      </c>
      <c r="AY119" s="3"/>
      <c r="AZ119" s="39">
        <v>147.80000000000001</v>
      </c>
      <c r="BA119" s="16">
        <v>57.734375</v>
      </c>
      <c r="BB119" s="40">
        <v>70</v>
      </c>
      <c r="BC119" s="37">
        <v>0.82477678571428603</v>
      </c>
      <c r="BD119" s="15"/>
      <c r="BE119" s="14"/>
      <c r="BF119" s="13">
        <v>-102</v>
      </c>
      <c r="BG119" s="16">
        <v>-39.84375</v>
      </c>
      <c r="BH119" s="40">
        <v>100</v>
      </c>
      <c r="BI119" s="15">
        <v>-0.4</v>
      </c>
      <c r="BJ119" s="14"/>
      <c r="BK119" s="49">
        <v>2.1671826625387001E-2</v>
      </c>
      <c r="BL119" s="49">
        <v>2.2862195275988401E-2</v>
      </c>
      <c r="BM119" s="50">
        <v>5.4927010592036002E-2</v>
      </c>
      <c r="BN119" s="3"/>
      <c r="BO119" s="14"/>
    </row>
    <row r="120" spans="1:67" s="1" customFormat="1" ht="21.4" customHeight="1" x14ac:dyDescent="0.2">
      <c r="A120" s="32" t="s">
        <v>36</v>
      </c>
      <c r="B120" s="32" t="s">
        <v>54</v>
      </c>
      <c r="C120" s="137" t="s">
        <v>215</v>
      </c>
      <c r="D120" s="138">
        <v>1.87</v>
      </c>
      <c r="E120" s="139"/>
      <c r="F120" s="140">
        <f t="shared" si="6"/>
        <v>4.3499999999999997E-2</v>
      </c>
      <c r="G120" s="15">
        <f t="shared" si="7"/>
        <v>4.3499999999999997E-2</v>
      </c>
      <c r="H120" s="15">
        <f t="shared" si="8"/>
        <v>3.85E-2</v>
      </c>
      <c r="I120" s="34"/>
      <c r="J120" s="34">
        <v>2.5000000000000001E-3</v>
      </c>
      <c r="K120" s="35">
        <v>0</v>
      </c>
      <c r="L120" s="15">
        <v>3.5999999999999997E-2</v>
      </c>
      <c r="M120" s="14"/>
      <c r="N120" s="36">
        <v>5</v>
      </c>
      <c r="O120" s="3"/>
      <c r="P120" s="44">
        <v>0.753</v>
      </c>
      <c r="Q120" s="38">
        <v>0.7</v>
      </c>
      <c r="R120" s="37">
        <v>5.2500000000000003E-3</v>
      </c>
      <c r="S120" s="3"/>
      <c r="T120" s="13">
        <v>54</v>
      </c>
      <c r="U120" s="39">
        <v>28.877005347593599</v>
      </c>
      <c r="V120" s="40">
        <v>32</v>
      </c>
      <c r="W120" s="37">
        <v>0.90240641711229896</v>
      </c>
      <c r="X120" s="42"/>
      <c r="Y120" s="3"/>
      <c r="Z120" s="13">
        <v>87</v>
      </c>
      <c r="AA120" s="39">
        <v>46.524064171123001</v>
      </c>
      <c r="AB120" s="43">
        <v>38</v>
      </c>
      <c r="AC120" s="46">
        <v>1.22431747818745</v>
      </c>
      <c r="AD120" s="42">
        <v>0.01</v>
      </c>
      <c r="AE120" s="3"/>
      <c r="AF120" s="45">
        <v>452</v>
      </c>
      <c r="AG120" s="16">
        <v>241.71122994652401</v>
      </c>
      <c r="AH120" s="43">
        <v>140</v>
      </c>
      <c r="AI120" s="46">
        <v>1.72650878533231</v>
      </c>
      <c r="AJ120" s="15">
        <v>0.01</v>
      </c>
      <c r="AK120" s="37">
        <v>0.5625</v>
      </c>
      <c r="AL120" s="84">
        <f t="shared" si="9"/>
        <v>1.4999999999999999E-2</v>
      </c>
      <c r="AM120" s="3"/>
      <c r="AN120" s="39">
        <v>2271.0136900000002</v>
      </c>
      <c r="AO120" s="39">
        <v>1214.4458235294101</v>
      </c>
      <c r="AP120" s="47">
        <v>916.13</v>
      </c>
      <c r="AQ120" s="46">
        <v>1.32562608312075</v>
      </c>
      <c r="AR120" s="42">
        <v>0.01</v>
      </c>
      <c r="AS120" s="14"/>
      <c r="AT120" s="39">
        <v>1187.10869</v>
      </c>
      <c r="AU120" s="16">
        <v>634.81748128342201</v>
      </c>
      <c r="AV120" s="48">
        <v>630</v>
      </c>
      <c r="AW120" s="44">
        <v>1.00764679568797</v>
      </c>
      <c r="AX120" s="15">
        <v>7.5000000000000002E-4</v>
      </c>
      <c r="AY120" s="3"/>
      <c r="AZ120" s="39">
        <v>117.2</v>
      </c>
      <c r="BA120" s="16">
        <v>62.673796791443799</v>
      </c>
      <c r="BB120" s="40">
        <v>70</v>
      </c>
      <c r="BC120" s="37">
        <v>0.895339954163484</v>
      </c>
      <c r="BD120" s="15">
        <v>0</v>
      </c>
      <c r="BE120" s="14"/>
      <c r="BF120" s="13">
        <v>-101</v>
      </c>
      <c r="BG120" s="16">
        <v>-54.010695187165801</v>
      </c>
      <c r="BH120" s="40">
        <v>100</v>
      </c>
      <c r="BI120" s="15">
        <v>-0.54</v>
      </c>
      <c r="BJ120" s="14"/>
      <c r="BK120" s="49">
        <v>9.4117647058823504E-3</v>
      </c>
      <c r="BL120" s="52">
        <v>1.40734949179046E-2</v>
      </c>
      <c r="BM120" s="54">
        <v>0.495308835027364</v>
      </c>
      <c r="BN120" s="3"/>
      <c r="BO120" s="14"/>
    </row>
    <row r="121" spans="1:67" s="1" customFormat="1" ht="21.4" customHeight="1" x14ac:dyDescent="0.2">
      <c r="A121" s="32" t="s">
        <v>36</v>
      </c>
      <c r="B121" s="32" t="s">
        <v>54</v>
      </c>
      <c r="C121" s="137" t="s">
        <v>216</v>
      </c>
      <c r="D121" s="138">
        <v>6.27</v>
      </c>
      <c r="E121" s="139"/>
      <c r="F121" s="140">
        <f t="shared" si="6"/>
        <v>7.7750000000000014E-2</v>
      </c>
      <c r="G121" s="15">
        <f t="shared" si="7"/>
        <v>7.7750000000000014E-2</v>
      </c>
      <c r="H121" s="15">
        <f t="shared" si="8"/>
        <v>7.2750000000000009E-2</v>
      </c>
      <c r="I121" s="34">
        <v>2.5000000000000001E-3</v>
      </c>
      <c r="J121" s="34">
        <v>0</v>
      </c>
      <c r="K121" s="35">
        <v>0</v>
      </c>
      <c r="L121" s="15">
        <v>7.0250000000000007E-2</v>
      </c>
      <c r="M121" s="14"/>
      <c r="N121" s="36">
        <v>5</v>
      </c>
      <c r="O121" s="3"/>
      <c r="P121" s="53">
        <v>0.45</v>
      </c>
      <c r="Q121" s="38">
        <v>0.7</v>
      </c>
      <c r="R121" s="37"/>
      <c r="S121" s="3"/>
      <c r="T121" s="13">
        <v>404</v>
      </c>
      <c r="U121" s="39">
        <v>64.433811802232796</v>
      </c>
      <c r="V121" s="40">
        <v>32</v>
      </c>
      <c r="W121" s="46">
        <v>2.0135566188197802</v>
      </c>
      <c r="X121" s="42">
        <v>1.4999999999999999E-2</v>
      </c>
      <c r="Y121" s="3"/>
      <c r="Z121" s="13">
        <v>488</v>
      </c>
      <c r="AA121" s="39">
        <v>77.830940988835707</v>
      </c>
      <c r="AB121" s="43">
        <v>38</v>
      </c>
      <c r="AC121" s="46">
        <v>2.0481826576009401</v>
      </c>
      <c r="AD121" s="42">
        <v>0.01</v>
      </c>
      <c r="AE121" s="3"/>
      <c r="AF121" s="45">
        <v>1068</v>
      </c>
      <c r="AG121" s="16">
        <v>170.334928229665</v>
      </c>
      <c r="AH121" s="43">
        <v>140</v>
      </c>
      <c r="AI121" s="46">
        <v>1.2166780587833199</v>
      </c>
      <c r="AJ121" s="15">
        <v>0.01</v>
      </c>
      <c r="AK121" s="37">
        <v>0.50704225352112675</v>
      </c>
      <c r="AL121" s="84">
        <f t="shared" si="9"/>
        <v>1.4999999999999999E-2</v>
      </c>
      <c r="AM121" s="3"/>
      <c r="AN121" s="39">
        <v>4966.3534399999999</v>
      </c>
      <c r="AO121" s="39">
        <v>792.08188835725696</v>
      </c>
      <c r="AP121" s="47">
        <v>925.86500000000001</v>
      </c>
      <c r="AQ121" s="37">
        <v>0.85550473163717899</v>
      </c>
      <c r="AR121" s="42"/>
      <c r="AS121" s="14"/>
      <c r="AT121" s="39">
        <v>5819.1397500000003</v>
      </c>
      <c r="AU121" s="16">
        <v>928.09246411483196</v>
      </c>
      <c r="AV121" s="48">
        <v>630</v>
      </c>
      <c r="AW121" s="46">
        <v>1.4731626414521199</v>
      </c>
      <c r="AX121" s="15">
        <v>1.4999999999999999E-2</v>
      </c>
      <c r="AY121" s="3"/>
      <c r="AZ121" s="39">
        <v>546.1</v>
      </c>
      <c r="BA121" s="16">
        <v>87.097288676236005</v>
      </c>
      <c r="BB121" s="40">
        <v>70</v>
      </c>
      <c r="BC121" s="44">
        <v>1.2442469810890899</v>
      </c>
      <c r="BD121" s="15">
        <v>2.0250000000000001E-2</v>
      </c>
      <c r="BE121" s="14"/>
      <c r="BF121" s="13">
        <v>-331</v>
      </c>
      <c r="BG121" s="16">
        <v>-52.791068580542301</v>
      </c>
      <c r="BH121" s="40">
        <v>100</v>
      </c>
      <c r="BI121" s="15">
        <v>-0.53</v>
      </c>
      <c r="BJ121" s="14"/>
      <c r="BK121" s="49">
        <v>2.6853829722307002E-2</v>
      </c>
      <c r="BL121" s="49">
        <v>1.9730269730269701E-2</v>
      </c>
      <c r="BM121" s="51">
        <v>-0.265271660158025</v>
      </c>
      <c r="BN121" s="3"/>
      <c r="BO121" s="14"/>
    </row>
    <row r="122" spans="1:67" s="1" customFormat="1" ht="21.4" customHeight="1" x14ac:dyDescent="0.2">
      <c r="A122" s="32" t="s">
        <v>36</v>
      </c>
      <c r="B122" s="32" t="s">
        <v>54</v>
      </c>
      <c r="C122" s="137" t="s">
        <v>217</v>
      </c>
      <c r="D122" s="138">
        <v>4.05</v>
      </c>
      <c r="E122" s="139"/>
      <c r="F122" s="140">
        <f t="shared" si="6"/>
        <v>4.3250000000000004E-2</v>
      </c>
      <c r="G122" s="15">
        <f t="shared" si="7"/>
        <v>4.3250000000000004E-2</v>
      </c>
      <c r="H122" s="15">
        <f t="shared" si="8"/>
        <v>4.3250000000000004E-2</v>
      </c>
      <c r="I122" s="34">
        <v>0</v>
      </c>
      <c r="J122" s="34">
        <v>2.5000000000000001E-3</v>
      </c>
      <c r="K122" s="35">
        <v>0</v>
      </c>
      <c r="L122" s="15">
        <v>4.0750000000000001E-2</v>
      </c>
      <c r="M122" s="14"/>
      <c r="N122" s="36">
        <v>4</v>
      </c>
      <c r="O122" s="3"/>
      <c r="P122" s="53">
        <v>0.52</v>
      </c>
      <c r="Q122" s="38">
        <v>0.7</v>
      </c>
      <c r="R122" s="37"/>
      <c r="S122" s="3"/>
      <c r="T122" s="13">
        <v>177</v>
      </c>
      <c r="U122" s="39">
        <v>43.703703703703702</v>
      </c>
      <c r="V122" s="40">
        <v>32</v>
      </c>
      <c r="W122" s="46">
        <v>1.36574074074074</v>
      </c>
      <c r="X122" s="42">
        <v>1.4999999999999999E-2</v>
      </c>
      <c r="Y122" s="3"/>
      <c r="Z122" s="13">
        <v>234</v>
      </c>
      <c r="AA122" s="39">
        <v>57.7777777777778</v>
      </c>
      <c r="AB122" s="43">
        <v>38</v>
      </c>
      <c r="AC122" s="46">
        <v>1.5204678362573101</v>
      </c>
      <c r="AD122" s="42">
        <v>0.01</v>
      </c>
      <c r="AE122" s="3"/>
      <c r="AF122" s="45">
        <v>511</v>
      </c>
      <c r="AG122" s="16">
        <v>126.17283950617301</v>
      </c>
      <c r="AH122" s="43">
        <v>140</v>
      </c>
      <c r="AI122" s="37">
        <v>0.90123456790123602</v>
      </c>
      <c r="AJ122" s="15"/>
      <c r="AK122" s="37">
        <v>0.11363636363636363</v>
      </c>
      <c r="AL122" s="84"/>
      <c r="AM122" s="3"/>
      <c r="AN122" s="39">
        <v>2951.7509399999999</v>
      </c>
      <c r="AO122" s="39">
        <v>728.82739259259301</v>
      </c>
      <c r="AP122" s="47">
        <v>817.28399999999999</v>
      </c>
      <c r="AQ122" s="37">
        <v>0.89176760170588498</v>
      </c>
      <c r="AR122" s="42"/>
      <c r="AS122" s="14"/>
      <c r="AT122" s="39">
        <v>2826.7740399999998</v>
      </c>
      <c r="AU122" s="16">
        <v>697.96889876543196</v>
      </c>
      <c r="AV122" s="48">
        <v>630</v>
      </c>
      <c r="AW122" s="44">
        <v>1.1078871408975099</v>
      </c>
      <c r="AX122" s="15">
        <v>8.2500000000000004E-3</v>
      </c>
      <c r="AY122" s="3"/>
      <c r="AZ122" s="39">
        <v>282.7</v>
      </c>
      <c r="BA122" s="16">
        <v>69.802469135802497</v>
      </c>
      <c r="BB122" s="40">
        <v>70</v>
      </c>
      <c r="BC122" s="44">
        <v>0.99717813051146398</v>
      </c>
      <c r="BD122" s="15">
        <v>7.4999999999999997E-3</v>
      </c>
      <c r="BE122" s="14"/>
      <c r="BF122" s="13">
        <v>-137</v>
      </c>
      <c r="BG122" s="16">
        <v>-33.827160493827201</v>
      </c>
      <c r="BH122" s="40">
        <v>100</v>
      </c>
      <c r="BI122" s="15">
        <v>-0.34</v>
      </c>
      <c r="BJ122" s="14"/>
      <c r="BK122" s="49">
        <v>1.6458852867830401E-2</v>
      </c>
      <c r="BL122" s="52">
        <v>1.5643299314037101E-2</v>
      </c>
      <c r="BM122" s="50">
        <v>-4.9551056828956601E-2</v>
      </c>
      <c r="BN122" s="3"/>
      <c r="BO122" s="14"/>
    </row>
    <row r="123" spans="1:67" s="1" customFormat="1" ht="21.4" customHeight="1" x14ac:dyDescent="0.2">
      <c r="A123" s="32" t="s">
        <v>36</v>
      </c>
      <c r="B123" s="32" t="s">
        <v>54</v>
      </c>
      <c r="C123" s="137" t="s">
        <v>218</v>
      </c>
      <c r="D123" s="138">
        <v>4.9400000000000004</v>
      </c>
      <c r="E123" s="139"/>
      <c r="F123" s="140">
        <f t="shared" si="6"/>
        <v>8.5250000000000006E-2</v>
      </c>
      <c r="G123" s="15">
        <f t="shared" si="7"/>
        <v>8.5250000000000006E-2</v>
      </c>
      <c r="H123" s="15">
        <f t="shared" si="8"/>
        <v>8.5250000000000006E-2</v>
      </c>
      <c r="I123" s="34">
        <v>2.5000000000000001E-3</v>
      </c>
      <c r="J123" s="34">
        <v>2.5000000000000001E-3</v>
      </c>
      <c r="K123" s="35">
        <v>0</v>
      </c>
      <c r="L123" s="15">
        <v>8.0250000000000002E-2</v>
      </c>
      <c r="M123" s="14"/>
      <c r="N123" s="36">
        <v>6</v>
      </c>
      <c r="O123" s="3"/>
      <c r="P123" s="37">
        <v>0.64500000000000002</v>
      </c>
      <c r="Q123" s="38">
        <v>0.7</v>
      </c>
      <c r="R123" s="37"/>
      <c r="S123" s="3"/>
      <c r="T123" s="13">
        <v>332</v>
      </c>
      <c r="U123" s="39">
        <v>67.206477732793502</v>
      </c>
      <c r="V123" s="40">
        <v>32</v>
      </c>
      <c r="W123" s="46">
        <v>2.1002024291498</v>
      </c>
      <c r="X123" s="42">
        <v>1.4999999999999999E-2</v>
      </c>
      <c r="Y123" s="3"/>
      <c r="Z123" s="13">
        <v>383</v>
      </c>
      <c r="AA123" s="39">
        <v>77.530364372469606</v>
      </c>
      <c r="AB123" s="43">
        <v>38</v>
      </c>
      <c r="AC123" s="46">
        <v>2.0402727466439399</v>
      </c>
      <c r="AD123" s="42">
        <v>0.01</v>
      </c>
      <c r="AE123" s="3"/>
      <c r="AF123" s="45">
        <v>1042</v>
      </c>
      <c r="AG123" s="16">
        <v>210.931174089069</v>
      </c>
      <c r="AH123" s="43">
        <v>140</v>
      </c>
      <c r="AI123" s="46">
        <v>1.5066512434933499</v>
      </c>
      <c r="AJ123" s="15">
        <v>0.01</v>
      </c>
      <c r="AK123" s="37">
        <v>0.21839080459770116</v>
      </c>
      <c r="AL123" s="84">
        <f t="shared" ref="AL123:AL144" si="10">IF(AK123&gt;=50%,AJ123+0.5%,AJ123)</f>
        <v>0.01</v>
      </c>
      <c r="AM123" s="3"/>
      <c r="AN123" s="39">
        <v>4491.7581</v>
      </c>
      <c r="AO123" s="39">
        <v>909.26277327935202</v>
      </c>
      <c r="AP123" s="47">
        <v>794.81899999999996</v>
      </c>
      <c r="AQ123" s="44">
        <v>1.14398721379251</v>
      </c>
      <c r="AR123" s="42">
        <v>7.0000000000000001E-3</v>
      </c>
      <c r="AS123" s="14"/>
      <c r="AT123" s="39">
        <v>4224.84494</v>
      </c>
      <c r="AU123" s="16">
        <v>855.23176923076903</v>
      </c>
      <c r="AV123" s="48">
        <v>630</v>
      </c>
      <c r="AW123" s="46">
        <v>1.35751074481074</v>
      </c>
      <c r="AX123" s="15">
        <v>1.4999999999999999E-2</v>
      </c>
      <c r="AY123" s="3"/>
      <c r="AZ123" s="39">
        <v>455.7</v>
      </c>
      <c r="BA123" s="16">
        <v>92.246963562752995</v>
      </c>
      <c r="BB123" s="40">
        <v>70</v>
      </c>
      <c r="BC123" s="44">
        <v>1.31781376518219</v>
      </c>
      <c r="BD123" s="15">
        <v>2.325E-2</v>
      </c>
      <c r="BE123" s="14"/>
      <c r="BF123" s="13">
        <v>-213</v>
      </c>
      <c r="BG123" s="16">
        <v>-43.117408906882602</v>
      </c>
      <c r="BH123" s="40">
        <v>100</v>
      </c>
      <c r="BI123" s="15">
        <v>-0.43</v>
      </c>
      <c r="BJ123" s="14"/>
      <c r="BK123" s="49">
        <v>1.82516810758886E-2</v>
      </c>
      <c r="BL123" s="52">
        <v>1.6419919246298799E-2</v>
      </c>
      <c r="BM123" s="51">
        <v>-0.100361266558052</v>
      </c>
      <c r="BN123" s="3"/>
      <c r="BO123" s="14"/>
    </row>
    <row r="124" spans="1:67" s="1" customFormat="1" ht="21.4" customHeight="1" x14ac:dyDescent="0.2">
      <c r="A124" s="32" t="s">
        <v>36</v>
      </c>
      <c r="B124" s="32" t="s">
        <v>54</v>
      </c>
      <c r="C124" s="137" t="s">
        <v>219</v>
      </c>
      <c r="D124" s="138">
        <v>6.8</v>
      </c>
      <c r="E124" s="139"/>
      <c r="F124" s="140">
        <f t="shared" si="6"/>
        <v>8.4629999999999997E-2</v>
      </c>
      <c r="G124" s="15">
        <f t="shared" si="7"/>
        <v>8.4629999999999997E-2</v>
      </c>
      <c r="H124" s="15">
        <f t="shared" si="8"/>
        <v>8.4629999999999997E-2</v>
      </c>
      <c r="I124" s="34"/>
      <c r="J124" s="34">
        <v>2.5000000000000001E-3</v>
      </c>
      <c r="K124" s="35">
        <v>0</v>
      </c>
      <c r="L124" s="15">
        <v>8.2129999999999995E-2</v>
      </c>
      <c r="M124" s="14"/>
      <c r="N124" s="36">
        <v>6</v>
      </c>
      <c r="O124" s="3"/>
      <c r="P124" s="37">
        <v>0.65800000000000003</v>
      </c>
      <c r="Q124" s="38">
        <v>0.7</v>
      </c>
      <c r="R124" s="37"/>
      <c r="S124" s="3"/>
      <c r="T124" s="13">
        <v>389</v>
      </c>
      <c r="U124" s="39">
        <v>57.205882352941202</v>
      </c>
      <c r="V124" s="40">
        <v>32</v>
      </c>
      <c r="W124" s="46">
        <v>1.7876838235294099</v>
      </c>
      <c r="X124" s="42">
        <v>1.4999999999999999E-2</v>
      </c>
      <c r="Y124" s="3"/>
      <c r="Z124" s="13">
        <v>526</v>
      </c>
      <c r="AA124" s="39">
        <v>77.352941176470594</v>
      </c>
      <c r="AB124" s="43">
        <v>38</v>
      </c>
      <c r="AC124" s="46">
        <v>2.0356037151702799</v>
      </c>
      <c r="AD124" s="42">
        <v>0.01</v>
      </c>
      <c r="AE124" s="3"/>
      <c r="AF124" s="45">
        <v>1438</v>
      </c>
      <c r="AG124" s="16">
        <v>211.470588235294</v>
      </c>
      <c r="AH124" s="43">
        <v>140</v>
      </c>
      <c r="AI124" s="46">
        <v>1.51050420168067</v>
      </c>
      <c r="AJ124" s="15">
        <v>0.01</v>
      </c>
      <c r="AK124" s="37">
        <v>0.30049261083743845</v>
      </c>
      <c r="AL124" s="84">
        <f t="shared" si="10"/>
        <v>0.01</v>
      </c>
      <c r="AM124" s="3"/>
      <c r="AN124" s="39">
        <v>10342.536400000001</v>
      </c>
      <c r="AO124" s="39">
        <v>1520.9612352941199</v>
      </c>
      <c r="AP124" s="47">
        <v>943</v>
      </c>
      <c r="AQ124" s="46">
        <v>1.61289632586863</v>
      </c>
      <c r="AR124" s="42">
        <v>0.01</v>
      </c>
      <c r="AS124" s="14"/>
      <c r="AT124" s="39">
        <v>5563.58439</v>
      </c>
      <c r="AU124" s="16">
        <v>818.17417499999999</v>
      </c>
      <c r="AV124" s="48">
        <v>630</v>
      </c>
      <c r="AW124" s="46">
        <v>1.29868916666667</v>
      </c>
      <c r="AX124" s="15">
        <v>1.4999999999999999E-2</v>
      </c>
      <c r="AY124" s="3"/>
      <c r="AZ124" s="39">
        <v>612.29999999999995</v>
      </c>
      <c r="BA124" s="16">
        <v>90.044117647058798</v>
      </c>
      <c r="BB124" s="40">
        <v>70</v>
      </c>
      <c r="BC124" s="44">
        <v>1.2863445378151299</v>
      </c>
      <c r="BD124" s="15">
        <v>2.213E-2</v>
      </c>
      <c r="BE124" s="14"/>
      <c r="BF124" s="13">
        <v>-144</v>
      </c>
      <c r="BG124" s="16">
        <v>-21.176470588235301</v>
      </c>
      <c r="BH124" s="40">
        <v>100</v>
      </c>
      <c r="BI124" s="15">
        <v>-0.21</v>
      </c>
      <c r="BJ124" s="14"/>
      <c r="BK124" s="49">
        <v>6.9467416473701603E-3</v>
      </c>
      <c r="BL124" s="52">
        <v>1.00021626297578E-2</v>
      </c>
      <c r="BM124" s="54">
        <v>0.43983512522656298</v>
      </c>
      <c r="BN124" s="3"/>
      <c r="BO124" s="14"/>
    </row>
    <row r="125" spans="1:67" s="1" customFormat="1" ht="21.4" customHeight="1" x14ac:dyDescent="0.2">
      <c r="A125" s="32" t="s">
        <v>36</v>
      </c>
      <c r="B125" s="32" t="s">
        <v>54</v>
      </c>
      <c r="C125" s="137" t="s">
        <v>220</v>
      </c>
      <c r="D125" s="138">
        <v>4.78</v>
      </c>
      <c r="E125" s="139"/>
      <c r="F125" s="140">
        <f t="shared" si="6"/>
        <v>4.8000000000000001E-2</v>
      </c>
      <c r="G125" s="15">
        <f t="shared" si="7"/>
        <v>4.8000000000000001E-2</v>
      </c>
      <c r="H125" s="15">
        <f t="shared" si="8"/>
        <v>4.8000000000000001E-2</v>
      </c>
      <c r="I125" s="34">
        <v>2.5000000000000001E-3</v>
      </c>
      <c r="J125" s="34">
        <v>0</v>
      </c>
      <c r="K125" s="35">
        <v>0</v>
      </c>
      <c r="L125" s="15">
        <v>4.5499999999999999E-2</v>
      </c>
      <c r="M125" s="14"/>
      <c r="N125" s="36">
        <v>4</v>
      </c>
      <c r="O125" s="3"/>
      <c r="P125" s="53">
        <v>0.435</v>
      </c>
      <c r="Q125" s="38">
        <v>0.7</v>
      </c>
      <c r="R125" s="37"/>
      <c r="S125" s="3"/>
      <c r="T125" s="13">
        <v>217</v>
      </c>
      <c r="U125" s="39">
        <v>45.397489539749003</v>
      </c>
      <c r="V125" s="40">
        <v>32</v>
      </c>
      <c r="W125" s="46">
        <v>1.4186715481171499</v>
      </c>
      <c r="X125" s="42">
        <v>1.4999999999999999E-2</v>
      </c>
      <c r="Y125" s="3"/>
      <c r="Z125" s="13">
        <v>273</v>
      </c>
      <c r="AA125" s="39">
        <v>57.112970711297102</v>
      </c>
      <c r="AB125" s="43">
        <v>38</v>
      </c>
      <c r="AC125" s="46">
        <v>1.5029729134551899</v>
      </c>
      <c r="AD125" s="42">
        <v>0.01</v>
      </c>
      <c r="AE125" s="3"/>
      <c r="AF125" s="45">
        <v>817</v>
      </c>
      <c r="AG125" s="16">
        <v>170.92050209204999</v>
      </c>
      <c r="AH125" s="43">
        <v>140</v>
      </c>
      <c r="AI125" s="46">
        <v>1.22086072922893</v>
      </c>
      <c r="AJ125" s="15">
        <v>0.01</v>
      </c>
      <c r="AK125" s="37">
        <v>0.44155844155844154</v>
      </c>
      <c r="AL125" s="84">
        <f t="shared" si="10"/>
        <v>0.01</v>
      </c>
      <c r="AM125" s="3"/>
      <c r="AN125" s="39">
        <v>2602.0661100000002</v>
      </c>
      <c r="AO125" s="39">
        <v>544.36529497907895</v>
      </c>
      <c r="AP125" s="47">
        <v>765.43399999999997</v>
      </c>
      <c r="AQ125" s="41">
        <v>0.71118515114180902</v>
      </c>
      <c r="AR125" s="42"/>
      <c r="AS125" s="14"/>
      <c r="AT125" s="39">
        <v>3421.2348900000002</v>
      </c>
      <c r="AU125" s="16">
        <v>715.73951673640204</v>
      </c>
      <c r="AV125" s="48">
        <v>630</v>
      </c>
      <c r="AW125" s="44">
        <v>1.1360944710101599</v>
      </c>
      <c r="AX125" s="15">
        <v>1.0500000000000001E-2</v>
      </c>
      <c r="AY125" s="3"/>
      <c r="AZ125" s="39">
        <v>292.8</v>
      </c>
      <c r="BA125" s="16">
        <v>61.255230125522999</v>
      </c>
      <c r="BB125" s="40">
        <v>70</v>
      </c>
      <c r="BC125" s="37">
        <v>0.87507471607889997</v>
      </c>
      <c r="BD125" s="15"/>
      <c r="BE125" s="14"/>
      <c r="BF125" s="13">
        <v>-411</v>
      </c>
      <c r="BG125" s="16">
        <v>-85.983263598326403</v>
      </c>
      <c r="BH125" s="40">
        <v>100</v>
      </c>
      <c r="BI125" s="15">
        <v>-0.86</v>
      </c>
      <c r="BJ125" s="14"/>
      <c r="BK125" s="49">
        <v>2.3449713392391901E-2</v>
      </c>
      <c r="BL125" s="49">
        <v>1.74886727655768E-2</v>
      </c>
      <c r="BM125" s="51">
        <v>-0.25420526584129199</v>
      </c>
      <c r="BN125" s="3"/>
      <c r="BO125" s="14"/>
    </row>
    <row r="126" spans="1:67" s="1" customFormat="1" ht="21.4" customHeight="1" x14ac:dyDescent="0.2">
      <c r="A126" s="32" t="s">
        <v>36</v>
      </c>
      <c r="B126" s="32" t="s">
        <v>54</v>
      </c>
      <c r="C126" s="137" t="s">
        <v>221</v>
      </c>
      <c r="D126" s="138">
        <v>2.89</v>
      </c>
      <c r="E126" s="139"/>
      <c r="F126" s="140">
        <f t="shared" si="6"/>
        <v>0.09</v>
      </c>
      <c r="G126" s="15">
        <f t="shared" si="7"/>
        <v>9.0130000000000002E-2</v>
      </c>
      <c r="H126" s="15">
        <f t="shared" si="8"/>
        <v>8.5129999999999997E-2</v>
      </c>
      <c r="I126" s="34">
        <v>0</v>
      </c>
      <c r="J126" s="34">
        <v>0</v>
      </c>
      <c r="K126" s="35">
        <v>0</v>
      </c>
      <c r="L126" s="15">
        <v>8.5129999999999997E-2</v>
      </c>
      <c r="M126" s="14"/>
      <c r="N126" s="36">
        <v>7</v>
      </c>
      <c r="O126" s="3"/>
      <c r="P126" s="44">
        <v>0.73</v>
      </c>
      <c r="Q126" s="38">
        <v>0.7</v>
      </c>
      <c r="R126" s="37">
        <v>3.0000000000000001E-3</v>
      </c>
      <c r="S126" s="3"/>
      <c r="T126" s="13">
        <v>147</v>
      </c>
      <c r="U126" s="39">
        <v>50.8650519031142</v>
      </c>
      <c r="V126" s="40">
        <v>32</v>
      </c>
      <c r="W126" s="46">
        <v>1.5895328719723201</v>
      </c>
      <c r="X126" s="42">
        <v>1.4999999999999999E-2</v>
      </c>
      <c r="Y126" s="3"/>
      <c r="Z126" s="13">
        <v>234</v>
      </c>
      <c r="AA126" s="39">
        <v>80.968858131487906</v>
      </c>
      <c r="AB126" s="43">
        <v>38</v>
      </c>
      <c r="AC126" s="46">
        <v>2.1307594245128398</v>
      </c>
      <c r="AD126" s="42">
        <v>0.01</v>
      </c>
      <c r="AE126" s="3"/>
      <c r="AF126" s="45">
        <v>716</v>
      </c>
      <c r="AG126" s="16">
        <v>247.75086505190299</v>
      </c>
      <c r="AH126" s="43">
        <v>140</v>
      </c>
      <c r="AI126" s="46">
        <v>1.7696490360850201</v>
      </c>
      <c r="AJ126" s="15">
        <v>0.01</v>
      </c>
      <c r="AK126" s="37">
        <v>0.61250000000000004</v>
      </c>
      <c r="AL126" s="84">
        <f t="shared" si="10"/>
        <v>1.4999999999999999E-2</v>
      </c>
      <c r="AM126" s="3"/>
      <c r="AN126" s="39">
        <v>3638.3587600000001</v>
      </c>
      <c r="AO126" s="39">
        <v>1258.9476678200699</v>
      </c>
      <c r="AP126" s="47">
        <v>882.61500000000001</v>
      </c>
      <c r="AQ126" s="46">
        <v>1.42638372089764</v>
      </c>
      <c r="AR126" s="42">
        <v>0.01</v>
      </c>
      <c r="AS126" s="14"/>
      <c r="AT126" s="39">
        <v>2898.7810899999999</v>
      </c>
      <c r="AU126" s="16">
        <v>1003.03843944637</v>
      </c>
      <c r="AV126" s="48">
        <v>630</v>
      </c>
      <c r="AW126" s="46">
        <v>1.5921245070577299</v>
      </c>
      <c r="AX126" s="15">
        <v>1.4999999999999999E-2</v>
      </c>
      <c r="AY126" s="3"/>
      <c r="AZ126" s="39">
        <v>261.10000000000002</v>
      </c>
      <c r="BA126" s="16">
        <v>90.346020761245697</v>
      </c>
      <c r="BB126" s="40">
        <v>70</v>
      </c>
      <c r="BC126" s="44">
        <v>1.2906574394463699</v>
      </c>
      <c r="BD126" s="15">
        <v>2.213E-2</v>
      </c>
      <c r="BE126" s="14"/>
      <c r="BF126" s="13">
        <v>-115</v>
      </c>
      <c r="BG126" s="16">
        <v>-39.792387543252602</v>
      </c>
      <c r="BH126" s="40">
        <v>100</v>
      </c>
      <c r="BI126" s="15">
        <v>-0.4</v>
      </c>
      <c r="BJ126" s="14"/>
      <c r="BK126" s="49">
        <v>1.9595835884874499E-2</v>
      </c>
      <c r="BL126" s="49">
        <v>1.81409295352324E-2</v>
      </c>
      <c r="BM126" s="50">
        <v>-7.4245689655173197E-2</v>
      </c>
      <c r="BN126" s="3"/>
      <c r="BO126" s="14"/>
    </row>
    <row r="127" spans="1:67" s="1" customFormat="1" ht="21.4" customHeight="1" x14ac:dyDescent="0.2">
      <c r="A127" s="32" t="s">
        <v>36</v>
      </c>
      <c r="B127" s="32" t="s">
        <v>54</v>
      </c>
      <c r="C127" s="137" t="s">
        <v>222</v>
      </c>
      <c r="D127" s="138">
        <v>5.85</v>
      </c>
      <c r="E127" s="139"/>
      <c r="F127" s="140">
        <f t="shared" si="6"/>
        <v>5.7750000000000003E-2</v>
      </c>
      <c r="G127" s="15">
        <f t="shared" si="7"/>
        <v>5.7750000000000003E-2</v>
      </c>
      <c r="H127" s="15">
        <f t="shared" si="8"/>
        <v>5.7750000000000003E-2</v>
      </c>
      <c r="I127" s="34">
        <v>0</v>
      </c>
      <c r="J127" s="34">
        <v>0</v>
      </c>
      <c r="K127" s="35">
        <v>0</v>
      </c>
      <c r="L127" s="15">
        <v>5.7750000000000003E-2</v>
      </c>
      <c r="M127" s="14"/>
      <c r="N127" s="36">
        <v>6</v>
      </c>
      <c r="O127" s="3"/>
      <c r="P127" s="53">
        <v>0.35299999999999998</v>
      </c>
      <c r="Q127" s="38">
        <v>0.7</v>
      </c>
      <c r="R127" s="37"/>
      <c r="S127" s="3"/>
      <c r="T127" s="13">
        <v>210</v>
      </c>
      <c r="U127" s="39">
        <v>35.897435897435898</v>
      </c>
      <c r="V127" s="40">
        <v>32</v>
      </c>
      <c r="W127" s="44">
        <v>1.12179487179487</v>
      </c>
      <c r="X127" s="42">
        <v>8.9999999999999993E-3</v>
      </c>
      <c r="Y127" s="3"/>
      <c r="Z127" s="13">
        <v>287</v>
      </c>
      <c r="AA127" s="39">
        <v>49.059829059828999</v>
      </c>
      <c r="AB127" s="43">
        <v>38</v>
      </c>
      <c r="AC127" s="46">
        <v>1.2910481331534001</v>
      </c>
      <c r="AD127" s="42">
        <v>0.01</v>
      </c>
      <c r="AE127" s="3"/>
      <c r="AF127" s="45">
        <v>1065</v>
      </c>
      <c r="AG127" s="16">
        <v>182.05128205128199</v>
      </c>
      <c r="AH127" s="43">
        <v>140</v>
      </c>
      <c r="AI127" s="46">
        <v>1.3003663003663</v>
      </c>
      <c r="AJ127" s="15">
        <v>0.01</v>
      </c>
      <c r="AK127" s="37">
        <v>0.25409836065573771</v>
      </c>
      <c r="AL127" s="84">
        <f t="shared" si="10"/>
        <v>0.01</v>
      </c>
      <c r="AM127" s="3"/>
      <c r="AN127" s="39">
        <v>6241.4822800000002</v>
      </c>
      <c r="AO127" s="39">
        <v>1066.9200478632499</v>
      </c>
      <c r="AP127" s="47">
        <v>835.27</v>
      </c>
      <c r="AQ127" s="46">
        <v>1.27733552966496</v>
      </c>
      <c r="AR127" s="42">
        <v>0.01</v>
      </c>
      <c r="AS127" s="14"/>
      <c r="AT127" s="39">
        <v>4641.9867800000002</v>
      </c>
      <c r="AU127" s="16">
        <v>793.50201367521402</v>
      </c>
      <c r="AV127" s="48">
        <v>630</v>
      </c>
      <c r="AW127" s="46">
        <v>1.2595270058336701</v>
      </c>
      <c r="AX127" s="15">
        <v>1.4999999999999999E-2</v>
      </c>
      <c r="AY127" s="3"/>
      <c r="AZ127" s="39">
        <v>389.8</v>
      </c>
      <c r="BA127" s="16">
        <v>66.632478632478595</v>
      </c>
      <c r="BB127" s="40">
        <v>70</v>
      </c>
      <c r="BC127" s="44">
        <v>0.95189255189255195</v>
      </c>
      <c r="BD127" s="15">
        <v>3.7499999999999999E-3</v>
      </c>
      <c r="BE127" s="14"/>
      <c r="BF127" s="13">
        <v>-304</v>
      </c>
      <c r="BG127" s="16">
        <v>-51.965811965812001</v>
      </c>
      <c r="BH127" s="40">
        <v>100</v>
      </c>
      <c r="BI127" s="15">
        <v>-0.52</v>
      </c>
      <c r="BJ127" s="14"/>
      <c r="BK127" s="49">
        <v>2.1338250790305598E-2</v>
      </c>
      <c r="BL127" s="49">
        <v>2.05292274878358E-2</v>
      </c>
      <c r="BM127" s="50">
        <v>-3.7914227854016803E-2</v>
      </c>
      <c r="BN127" s="3"/>
      <c r="BO127" s="14"/>
    </row>
    <row r="128" spans="1:67" s="1" customFormat="1" ht="21.4" customHeight="1" x14ac:dyDescent="0.2">
      <c r="A128" s="32" t="s">
        <v>36</v>
      </c>
      <c r="B128" s="32" t="s">
        <v>54</v>
      </c>
      <c r="C128" s="137" t="s">
        <v>223</v>
      </c>
      <c r="D128" s="138">
        <v>5.08</v>
      </c>
      <c r="E128" s="139"/>
      <c r="F128" s="140">
        <f>IF(G128&gt;=9%,9%,G128)+0.15%</f>
        <v>6.1750000000000006E-2</v>
      </c>
      <c r="G128" s="15">
        <f t="shared" si="7"/>
        <v>6.0250000000000005E-2</v>
      </c>
      <c r="H128" s="15">
        <f t="shared" si="8"/>
        <v>6.0250000000000005E-2</v>
      </c>
      <c r="I128" s="34"/>
      <c r="J128" s="34">
        <v>2.5000000000000001E-3</v>
      </c>
      <c r="K128" s="35">
        <v>0</v>
      </c>
      <c r="L128" s="15">
        <v>5.7750000000000003E-2</v>
      </c>
      <c r="M128" s="14"/>
      <c r="N128" s="36">
        <v>6</v>
      </c>
      <c r="O128" s="3"/>
      <c r="P128" s="53">
        <v>0.59299999999999997</v>
      </c>
      <c r="Q128" s="38">
        <v>0.7</v>
      </c>
      <c r="R128" s="37"/>
      <c r="S128" s="3"/>
      <c r="T128" s="13">
        <v>205</v>
      </c>
      <c r="U128" s="39">
        <v>40.354330708661401</v>
      </c>
      <c r="V128" s="40">
        <v>32</v>
      </c>
      <c r="W128" s="46">
        <v>1.2610728346456701</v>
      </c>
      <c r="X128" s="42">
        <v>1.4999999999999999E-2</v>
      </c>
      <c r="Y128" s="3"/>
      <c r="Z128" s="13">
        <v>324</v>
      </c>
      <c r="AA128" s="39">
        <v>63.779527559055097</v>
      </c>
      <c r="AB128" s="43">
        <v>38</v>
      </c>
      <c r="AC128" s="46">
        <v>1.67840861997513</v>
      </c>
      <c r="AD128" s="42">
        <v>0.01</v>
      </c>
      <c r="AE128" s="3"/>
      <c r="AF128" s="45">
        <v>1028</v>
      </c>
      <c r="AG128" s="16">
        <v>202.362204724409</v>
      </c>
      <c r="AH128" s="43">
        <v>140</v>
      </c>
      <c r="AI128" s="46">
        <v>1.4454443194600599</v>
      </c>
      <c r="AJ128" s="15">
        <v>0.01</v>
      </c>
      <c r="AK128" s="37">
        <v>0.39516129032258063</v>
      </c>
      <c r="AL128" s="84">
        <f t="shared" si="10"/>
        <v>0.01</v>
      </c>
      <c r="AM128" s="3"/>
      <c r="AN128" s="88">
        <f>5249.19923+180</f>
        <v>5429.1992300000002</v>
      </c>
      <c r="AO128" s="88">
        <f>AN128/D128</f>
        <v>1068.7400059055119</v>
      </c>
      <c r="AP128" s="47">
        <v>883.65300000000002</v>
      </c>
      <c r="AQ128" s="85">
        <f>AO128/AP128</f>
        <v>1.2094566599168586</v>
      </c>
      <c r="AR128" s="89">
        <v>0.01</v>
      </c>
      <c r="AS128" s="14"/>
      <c r="AT128" s="39">
        <v>3687.4027599999999</v>
      </c>
      <c r="AU128" s="16">
        <v>725.86668503937005</v>
      </c>
      <c r="AV128" s="48">
        <v>630</v>
      </c>
      <c r="AW128" s="44">
        <v>1.15216934133233</v>
      </c>
      <c r="AX128" s="15">
        <v>1.125E-2</v>
      </c>
      <c r="AY128" s="3"/>
      <c r="AZ128" s="39">
        <v>336</v>
      </c>
      <c r="BA128" s="16">
        <v>66.141732283464506</v>
      </c>
      <c r="BB128" s="40">
        <v>70</v>
      </c>
      <c r="BC128" s="44">
        <v>0.94488188976377896</v>
      </c>
      <c r="BD128" s="15">
        <v>3.0000000000000001E-3</v>
      </c>
      <c r="BE128" s="14"/>
      <c r="BF128" s="13">
        <v>-120</v>
      </c>
      <c r="BG128" s="16">
        <v>-23.6220472440945</v>
      </c>
      <c r="BH128" s="40">
        <v>100</v>
      </c>
      <c r="BI128" s="15">
        <v>-0.24</v>
      </c>
      <c r="BJ128" s="14"/>
      <c r="BK128" s="49">
        <v>8.5557837097878196E-3</v>
      </c>
      <c r="BL128" s="52">
        <v>1.1659344373099E-2</v>
      </c>
      <c r="BM128" s="54">
        <v>0.36274417032781098</v>
      </c>
      <c r="BN128" s="3"/>
      <c r="BO128" s="14"/>
    </row>
    <row r="129" spans="1:67" s="1" customFormat="1" ht="21.4" customHeight="1" x14ac:dyDescent="0.2">
      <c r="A129" s="32" t="s">
        <v>36</v>
      </c>
      <c r="B129" s="32" t="s">
        <v>54</v>
      </c>
      <c r="C129" s="137" t="s">
        <v>224</v>
      </c>
      <c r="D129" s="138">
        <v>2.09</v>
      </c>
      <c r="E129" s="139"/>
      <c r="F129" s="140">
        <f t="shared" si="6"/>
        <v>3.7749999999999999E-2</v>
      </c>
      <c r="G129" s="15">
        <f t="shared" si="7"/>
        <v>3.7749999999999999E-2</v>
      </c>
      <c r="H129" s="15">
        <f t="shared" si="8"/>
        <v>3.2750000000000001E-2</v>
      </c>
      <c r="I129" s="34">
        <v>0</v>
      </c>
      <c r="J129" s="34">
        <v>0</v>
      </c>
      <c r="K129" s="35">
        <v>0</v>
      </c>
      <c r="L129" s="15">
        <v>3.2750000000000001E-2</v>
      </c>
      <c r="M129" s="14"/>
      <c r="N129" s="36">
        <v>3</v>
      </c>
      <c r="O129" s="3"/>
      <c r="P129" s="53">
        <v>0.45700000000000002</v>
      </c>
      <c r="Q129" s="38">
        <v>0.7</v>
      </c>
      <c r="R129" s="37"/>
      <c r="S129" s="3"/>
      <c r="T129" s="13">
        <v>78</v>
      </c>
      <c r="U129" s="39">
        <v>37.320574162679399</v>
      </c>
      <c r="V129" s="40">
        <v>32</v>
      </c>
      <c r="W129" s="44">
        <v>1.1662679425837299</v>
      </c>
      <c r="X129" s="42">
        <v>1.2749999999999999E-2</v>
      </c>
      <c r="Y129" s="3"/>
      <c r="Z129" s="13">
        <v>110</v>
      </c>
      <c r="AA129" s="39">
        <v>52.631578947368403</v>
      </c>
      <c r="AB129" s="43">
        <v>38</v>
      </c>
      <c r="AC129" s="46">
        <v>1.3850415512465399</v>
      </c>
      <c r="AD129" s="42">
        <v>0.01</v>
      </c>
      <c r="AE129" s="3"/>
      <c r="AF129" s="45">
        <v>354</v>
      </c>
      <c r="AG129" s="16">
        <v>169.37799043062199</v>
      </c>
      <c r="AH129" s="43">
        <v>140</v>
      </c>
      <c r="AI129" s="46">
        <v>1.2098427887901599</v>
      </c>
      <c r="AJ129" s="15">
        <v>0.01</v>
      </c>
      <c r="AK129" s="37">
        <v>0.60870000000000002</v>
      </c>
      <c r="AL129" s="84">
        <f t="shared" si="10"/>
        <v>1.4999999999999999E-2</v>
      </c>
      <c r="AM129" s="3"/>
      <c r="AN129" s="39">
        <v>1137.41606</v>
      </c>
      <c r="AO129" s="39">
        <v>544.21821052631606</v>
      </c>
      <c r="AP129" s="47">
        <v>771.33100000000002</v>
      </c>
      <c r="AQ129" s="41">
        <v>0.70555729061364802</v>
      </c>
      <c r="AR129" s="42"/>
      <c r="AS129" s="14"/>
      <c r="AT129" s="39">
        <v>1092.4998000000001</v>
      </c>
      <c r="AU129" s="16">
        <v>522.72717703349304</v>
      </c>
      <c r="AV129" s="48">
        <v>630</v>
      </c>
      <c r="AW129" s="37">
        <v>0.82972567783094098</v>
      </c>
      <c r="AX129" s="15"/>
      <c r="AY129" s="3"/>
      <c r="AZ129" s="39">
        <v>129.19999999999999</v>
      </c>
      <c r="BA129" s="16">
        <v>61.818181818181799</v>
      </c>
      <c r="BB129" s="40">
        <v>70</v>
      </c>
      <c r="BC129" s="37">
        <v>0.88311688311688297</v>
      </c>
      <c r="BD129" s="15"/>
      <c r="BE129" s="14"/>
      <c r="BF129" s="13">
        <v>30</v>
      </c>
      <c r="BG129" s="16">
        <v>14.3540669856459</v>
      </c>
      <c r="BH129" s="40">
        <v>100</v>
      </c>
      <c r="BI129" s="15">
        <v>0.14000000000000001</v>
      </c>
      <c r="BJ129" s="14"/>
      <c r="BK129" s="49"/>
      <c r="BL129" s="49"/>
      <c r="BM129" s="50"/>
      <c r="BN129" s="3"/>
      <c r="BO129" s="14"/>
    </row>
    <row r="130" spans="1:67" s="1" customFormat="1" ht="21.4" customHeight="1" x14ac:dyDescent="0.2">
      <c r="A130" s="32" t="s">
        <v>36</v>
      </c>
      <c r="B130" s="32" t="s">
        <v>54</v>
      </c>
      <c r="C130" s="137" t="s">
        <v>225</v>
      </c>
      <c r="D130" s="138">
        <v>2.81</v>
      </c>
      <c r="E130" s="139"/>
      <c r="F130" s="140">
        <f t="shared" si="6"/>
        <v>6.9750000000000006E-2</v>
      </c>
      <c r="G130" s="15">
        <f t="shared" si="7"/>
        <v>6.9750000000000006E-2</v>
      </c>
      <c r="H130" s="15">
        <f t="shared" si="8"/>
        <v>6.4750000000000002E-2</v>
      </c>
      <c r="I130" s="34">
        <v>0</v>
      </c>
      <c r="J130" s="34">
        <v>0</v>
      </c>
      <c r="K130" s="35">
        <v>0</v>
      </c>
      <c r="L130" s="15">
        <v>6.4750000000000002E-2</v>
      </c>
      <c r="M130" s="14"/>
      <c r="N130" s="36">
        <v>6</v>
      </c>
      <c r="O130" s="3"/>
      <c r="P130" s="37">
        <v>0.62</v>
      </c>
      <c r="Q130" s="38">
        <v>0.7</v>
      </c>
      <c r="R130" s="37"/>
      <c r="S130" s="3"/>
      <c r="T130" s="13">
        <v>115</v>
      </c>
      <c r="U130" s="39">
        <v>40.925266903914597</v>
      </c>
      <c r="V130" s="40">
        <v>32</v>
      </c>
      <c r="W130" s="46">
        <v>1.27891459074733</v>
      </c>
      <c r="X130" s="42">
        <v>1.4999999999999999E-2</v>
      </c>
      <c r="Y130" s="3"/>
      <c r="Z130" s="13">
        <v>167</v>
      </c>
      <c r="AA130" s="39">
        <v>59.430604982206397</v>
      </c>
      <c r="AB130" s="43">
        <v>38</v>
      </c>
      <c r="AC130" s="46">
        <v>1.56396328900543</v>
      </c>
      <c r="AD130" s="42">
        <v>0.01</v>
      </c>
      <c r="AE130" s="3"/>
      <c r="AF130" s="45">
        <v>484</v>
      </c>
      <c r="AG130" s="16">
        <v>172.24199288256199</v>
      </c>
      <c r="AH130" s="43">
        <v>140</v>
      </c>
      <c r="AI130" s="46">
        <v>1.2302999491611599</v>
      </c>
      <c r="AJ130" s="15">
        <v>0.01</v>
      </c>
      <c r="AK130" s="37">
        <v>0.70489999999999997</v>
      </c>
      <c r="AL130" s="84">
        <f t="shared" si="10"/>
        <v>1.4999999999999999E-2</v>
      </c>
      <c r="AM130" s="3"/>
      <c r="AN130" s="39">
        <v>2831.7304600000002</v>
      </c>
      <c r="AO130" s="39">
        <v>1007.7332597864799</v>
      </c>
      <c r="AP130" s="47">
        <v>943</v>
      </c>
      <c r="AQ130" s="44">
        <v>1.0686460867301</v>
      </c>
      <c r="AR130" s="42">
        <v>3.5000000000000001E-3</v>
      </c>
      <c r="AS130" s="14"/>
      <c r="AT130" s="39">
        <v>2248.2588300000002</v>
      </c>
      <c r="AU130" s="16">
        <v>800.09211032028497</v>
      </c>
      <c r="AV130" s="48">
        <v>630</v>
      </c>
      <c r="AW130" s="46">
        <v>1.2699874766988599</v>
      </c>
      <c r="AX130" s="15">
        <v>1.4999999999999999E-2</v>
      </c>
      <c r="AY130" s="3"/>
      <c r="AZ130" s="39">
        <v>206.4</v>
      </c>
      <c r="BA130" s="16">
        <v>73.451957295373703</v>
      </c>
      <c r="BB130" s="40">
        <v>70</v>
      </c>
      <c r="BC130" s="44">
        <v>1.0493136756482</v>
      </c>
      <c r="BD130" s="15">
        <v>1.125E-2</v>
      </c>
      <c r="BE130" s="14"/>
      <c r="BF130" s="13">
        <v>-55</v>
      </c>
      <c r="BG130" s="16">
        <v>-19.572953736654799</v>
      </c>
      <c r="BH130" s="40">
        <v>100</v>
      </c>
      <c r="BI130" s="15">
        <v>-0.2</v>
      </c>
      <c r="BJ130" s="14"/>
      <c r="BK130" s="49"/>
      <c r="BL130" s="49"/>
      <c r="BM130" s="50"/>
      <c r="BN130" s="3"/>
      <c r="BO130" s="14"/>
    </row>
    <row r="131" spans="1:67" s="1" customFormat="1" ht="21.4" customHeight="1" x14ac:dyDescent="0.2">
      <c r="A131" s="32" t="s">
        <v>37</v>
      </c>
      <c r="B131" s="32" t="s">
        <v>52</v>
      </c>
      <c r="C131" s="137" t="s">
        <v>226</v>
      </c>
      <c r="D131" s="138">
        <v>2.79</v>
      </c>
      <c r="E131" s="139"/>
      <c r="F131" s="140">
        <f t="shared" si="6"/>
        <v>5.2000000000000005E-2</v>
      </c>
      <c r="G131" s="15">
        <f t="shared" si="7"/>
        <v>5.2000000000000005E-2</v>
      </c>
      <c r="H131" s="15">
        <f t="shared" si="8"/>
        <v>4.7000000000000007E-2</v>
      </c>
      <c r="I131" s="34">
        <v>2.5000000000000001E-3</v>
      </c>
      <c r="J131" s="34">
        <v>2.5000000000000001E-3</v>
      </c>
      <c r="K131" s="35">
        <v>0</v>
      </c>
      <c r="L131" s="15">
        <v>4.2000000000000003E-2</v>
      </c>
      <c r="M131" s="14"/>
      <c r="N131" s="36">
        <v>6</v>
      </c>
      <c r="O131" s="3"/>
      <c r="P131" s="46">
        <v>0.84399999999999997</v>
      </c>
      <c r="Q131" s="38">
        <v>0.7</v>
      </c>
      <c r="R131" s="37">
        <v>1.4999999999999999E-2</v>
      </c>
      <c r="S131" s="3"/>
      <c r="T131" s="13">
        <v>58</v>
      </c>
      <c r="U131" s="39">
        <v>20.788530465949801</v>
      </c>
      <c r="V131" s="40">
        <v>32</v>
      </c>
      <c r="W131" s="41">
        <v>0.64964157706093195</v>
      </c>
      <c r="X131" s="42"/>
      <c r="Y131" s="3"/>
      <c r="Z131" s="13">
        <v>121</v>
      </c>
      <c r="AA131" s="39">
        <v>43.369175627240097</v>
      </c>
      <c r="AB131" s="43">
        <v>38</v>
      </c>
      <c r="AC131" s="44">
        <v>1.1412940954536901</v>
      </c>
      <c r="AD131" s="42">
        <v>7.0000000000000001E-3</v>
      </c>
      <c r="AE131" s="3"/>
      <c r="AF131" s="45">
        <v>514</v>
      </c>
      <c r="AG131" s="16">
        <v>184.22939068100399</v>
      </c>
      <c r="AH131" s="43">
        <v>140</v>
      </c>
      <c r="AI131" s="46">
        <v>1.31592421915003</v>
      </c>
      <c r="AJ131" s="15">
        <v>0.01</v>
      </c>
      <c r="AK131" s="37">
        <v>0.5641025641025641</v>
      </c>
      <c r="AL131" s="84">
        <f t="shared" si="10"/>
        <v>1.4999999999999999E-2</v>
      </c>
      <c r="AM131" s="3"/>
      <c r="AN131" s="39">
        <v>2245.4736699999999</v>
      </c>
      <c r="AO131" s="39">
        <v>804.82927240143397</v>
      </c>
      <c r="AP131" s="47">
        <v>790.71699999999998</v>
      </c>
      <c r="AQ131" s="44">
        <v>1.0178474377070901</v>
      </c>
      <c r="AR131" s="42">
        <v>1E-3</v>
      </c>
      <c r="AS131" s="14"/>
      <c r="AT131" s="39">
        <v>1826.60257</v>
      </c>
      <c r="AU131" s="16">
        <v>654.69626164874501</v>
      </c>
      <c r="AV131" s="48">
        <v>630</v>
      </c>
      <c r="AW131" s="44">
        <v>1.0392004153154699</v>
      </c>
      <c r="AX131" s="15">
        <v>3.0000000000000001E-3</v>
      </c>
      <c r="AY131" s="3"/>
      <c r="AZ131" s="39">
        <v>192.3</v>
      </c>
      <c r="BA131" s="16">
        <v>68.924731182795696</v>
      </c>
      <c r="BB131" s="40">
        <v>70</v>
      </c>
      <c r="BC131" s="44">
        <v>0.984639016897081</v>
      </c>
      <c r="BD131" s="15">
        <v>6.0000000000000001E-3</v>
      </c>
      <c r="BE131" s="14"/>
      <c r="BF131" s="13">
        <v>-37</v>
      </c>
      <c r="BG131" s="16">
        <v>-13.2616487455197</v>
      </c>
      <c r="BH131" s="40">
        <v>100</v>
      </c>
      <c r="BI131" s="15">
        <v>-0.13</v>
      </c>
      <c r="BJ131" s="14"/>
      <c r="BK131" s="49">
        <v>1.5246636771300399E-2</v>
      </c>
      <c r="BL131" s="52">
        <v>8.9636269353285392E-3</v>
      </c>
      <c r="BM131" s="51">
        <v>-0.41209152747697902</v>
      </c>
      <c r="BN131" s="3"/>
      <c r="BO131" s="14"/>
    </row>
    <row r="132" spans="1:67" s="1" customFormat="1" ht="21.4" customHeight="1" x14ac:dyDescent="0.2">
      <c r="A132" s="32" t="s">
        <v>37</v>
      </c>
      <c r="B132" s="32" t="s">
        <v>52</v>
      </c>
      <c r="C132" s="137" t="s">
        <v>227</v>
      </c>
      <c r="D132" s="138">
        <v>2.89</v>
      </c>
      <c r="E132" s="139"/>
      <c r="F132" s="140">
        <f t="shared" si="6"/>
        <v>6.3250000000000001E-2</v>
      </c>
      <c r="G132" s="15">
        <f t="shared" si="7"/>
        <v>6.3250000000000001E-2</v>
      </c>
      <c r="H132" s="15">
        <f t="shared" si="8"/>
        <v>6.3250000000000001E-2</v>
      </c>
      <c r="I132" s="34">
        <v>0</v>
      </c>
      <c r="J132" s="34">
        <v>2.5000000000000001E-3</v>
      </c>
      <c r="K132" s="35">
        <v>0</v>
      </c>
      <c r="L132" s="15">
        <v>6.0749999999999998E-2</v>
      </c>
      <c r="M132" s="14"/>
      <c r="N132" s="36">
        <v>6</v>
      </c>
      <c r="O132" s="3"/>
      <c r="P132" s="44">
        <v>0.71599999999999997</v>
      </c>
      <c r="Q132" s="38">
        <v>0.7</v>
      </c>
      <c r="R132" s="37">
        <v>1.5E-3</v>
      </c>
      <c r="S132" s="3"/>
      <c r="T132" s="13">
        <v>73</v>
      </c>
      <c r="U132" s="39">
        <v>25.259515570934301</v>
      </c>
      <c r="V132" s="40">
        <v>32</v>
      </c>
      <c r="W132" s="41">
        <v>0.78935986159169502</v>
      </c>
      <c r="X132" s="42"/>
      <c r="Y132" s="3"/>
      <c r="Z132" s="13">
        <v>141</v>
      </c>
      <c r="AA132" s="39">
        <v>48.788927335640103</v>
      </c>
      <c r="AB132" s="43">
        <v>38</v>
      </c>
      <c r="AC132" s="46">
        <v>1.28391914041158</v>
      </c>
      <c r="AD132" s="42">
        <v>0.01</v>
      </c>
      <c r="AE132" s="3"/>
      <c r="AF132" s="45">
        <v>598</v>
      </c>
      <c r="AG132" s="16">
        <v>206.920415224913</v>
      </c>
      <c r="AH132" s="43">
        <v>140</v>
      </c>
      <c r="AI132" s="46">
        <v>1.47800296589224</v>
      </c>
      <c r="AJ132" s="15">
        <v>0.01</v>
      </c>
      <c r="AK132" s="37">
        <v>0.31746031746031744</v>
      </c>
      <c r="AL132" s="84">
        <f t="shared" si="10"/>
        <v>0.01</v>
      </c>
      <c r="AM132" s="3"/>
      <c r="AN132" s="39">
        <v>3485.7313300000001</v>
      </c>
      <c r="AO132" s="39">
        <v>1206.1354083045001</v>
      </c>
      <c r="AP132" s="47">
        <v>736.95100000000002</v>
      </c>
      <c r="AQ132" s="46">
        <v>1.6366561797249699</v>
      </c>
      <c r="AR132" s="42">
        <v>0.01</v>
      </c>
      <c r="AS132" s="14"/>
      <c r="AT132" s="39">
        <v>2120.9739800000002</v>
      </c>
      <c r="AU132" s="16">
        <v>733.901031141869</v>
      </c>
      <c r="AV132" s="48">
        <v>630</v>
      </c>
      <c r="AW132" s="44">
        <v>1.1649222716537599</v>
      </c>
      <c r="AX132" s="15">
        <v>1.2E-2</v>
      </c>
      <c r="AY132" s="3"/>
      <c r="AZ132" s="39">
        <v>235.4</v>
      </c>
      <c r="BA132" s="16">
        <v>81.453287197231802</v>
      </c>
      <c r="BB132" s="40">
        <v>70</v>
      </c>
      <c r="BC132" s="44">
        <v>1.16361838853188</v>
      </c>
      <c r="BD132" s="15">
        <v>1.7250000000000001E-2</v>
      </c>
      <c r="BE132" s="14"/>
      <c r="BF132" s="13">
        <v>-88</v>
      </c>
      <c r="BG132" s="16">
        <v>-30.4498269896194</v>
      </c>
      <c r="BH132" s="40">
        <v>100</v>
      </c>
      <c r="BI132" s="15">
        <v>-0.3</v>
      </c>
      <c r="BJ132" s="14"/>
      <c r="BK132" s="49">
        <v>1.1183048852266E-2</v>
      </c>
      <c r="BL132" s="52">
        <v>1.1353175820803901E-2</v>
      </c>
      <c r="BM132" s="50">
        <v>1.52129326076786E-2</v>
      </c>
      <c r="BN132" s="3"/>
      <c r="BO132" s="14"/>
    </row>
    <row r="133" spans="1:67" s="1" customFormat="1" ht="21.4" customHeight="1" x14ac:dyDescent="0.2">
      <c r="A133" s="32" t="s">
        <v>37</v>
      </c>
      <c r="B133" s="32" t="s">
        <v>52</v>
      </c>
      <c r="C133" s="137" t="s">
        <v>228</v>
      </c>
      <c r="D133" s="138">
        <v>3.41</v>
      </c>
      <c r="E133" s="139"/>
      <c r="F133" s="140">
        <f t="shared" si="6"/>
        <v>6.5500000000000017E-2</v>
      </c>
      <c r="G133" s="15">
        <f t="shared" si="7"/>
        <v>6.5500000000000017E-2</v>
      </c>
      <c r="H133" s="15">
        <f t="shared" si="8"/>
        <v>6.0500000000000005E-2</v>
      </c>
      <c r="I133" s="34">
        <v>2.5000000000000001E-3</v>
      </c>
      <c r="J133" s="34">
        <v>2.5000000000000001E-3</v>
      </c>
      <c r="K133" s="35">
        <v>0</v>
      </c>
      <c r="L133" s="15">
        <v>5.5500000000000001E-2</v>
      </c>
      <c r="M133" s="14"/>
      <c r="N133" s="36">
        <v>5</v>
      </c>
      <c r="O133" s="3"/>
      <c r="P133" s="37">
        <v>0.61</v>
      </c>
      <c r="Q133" s="38">
        <v>0.7</v>
      </c>
      <c r="R133" s="37"/>
      <c r="S133" s="3"/>
      <c r="T133" s="13">
        <v>87</v>
      </c>
      <c r="U133" s="39">
        <v>25.513196480938401</v>
      </c>
      <c r="V133" s="40">
        <v>32</v>
      </c>
      <c r="W133" s="37">
        <v>0.79728739002932503</v>
      </c>
      <c r="X133" s="42"/>
      <c r="Y133" s="3"/>
      <c r="Z133" s="13">
        <v>163</v>
      </c>
      <c r="AA133" s="39">
        <v>47.800586510263898</v>
      </c>
      <c r="AB133" s="43">
        <v>38</v>
      </c>
      <c r="AC133" s="46">
        <v>1.2579101713227301</v>
      </c>
      <c r="AD133" s="42">
        <v>0.01</v>
      </c>
      <c r="AE133" s="3"/>
      <c r="AF133" s="45">
        <v>702</v>
      </c>
      <c r="AG133" s="16">
        <v>205.865102639296</v>
      </c>
      <c r="AH133" s="43">
        <v>140</v>
      </c>
      <c r="AI133" s="46">
        <v>1.47046501885211</v>
      </c>
      <c r="AJ133" s="15">
        <v>0.01</v>
      </c>
      <c r="AK133" s="37">
        <v>0.51470588235294112</v>
      </c>
      <c r="AL133" s="84">
        <f t="shared" si="10"/>
        <v>1.4999999999999999E-2</v>
      </c>
      <c r="AM133" s="3"/>
      <c r="AN133" s="39">
        <v>5061.1227399999998</v>
      </c>
      <c r="AO133" s="39">
        <v>1484.2002170088001</v>
      </c>
      <c r="AP133" s="47">
        <v>836.03599999999994</v>
      </c>
      <c r="AQ133" s="46">
        <v>1.77528266367573</v>
      </c>
      <c r="AR133" s="42">
        <v>0.01</v>
      </c>
      <c r="AS133" s="14"/>
      <c r="AT133" s="39">
        <v>2700.02144</v>
      </c>
      <c r="AU133" s="16">
        <v>791.79514369501499</v>
      </c>
      <c r="AV133" s="48">
        <v>630</v>
      </c>
      <c r="AW133" s="46">
        <v>1.2568176884047899</v>
      </c>
      <c r="AX133" s="15">
        <v>1.4999999999999999E-2</v>
      </c>
      <c r="AY133" s="3"/>
      <c r="AZ133" s="39">
        <v>248.2</v>
      </c>
      <c r="BA133" s="16">
        <v>72.785923753665699</v>
      </c>
      <c r="BB133" s="40">
        <v>70</v>
      </c>
      <c r="BC133" s="44">
        <v>1.0397989107666501</v>
      </c>
      <c r="BD133" s="15">
        <v>1.0500000000000001E-2</v>
      </c>
      <c r="BE133" s="14"/>
      <c r="BF133" s="13">
        <v>60</v>
      </c>
      <c r="BG133" s="16">
        <v>17.595307917888601</v>
      </c>
      <c r="BH133" s="40">
        <v>100</v>
      </c>
      <c r="BI133" s="15">
        <v>0.18</v>
      </c>
      <c r="BJ133" s="14"/>
      <c r="BK133" s="49">
        <v>2.3783783783783801E-2</v>
      </c>
      <c r="BL133" s="52">
        <v>1.4680919392576999E-2</v>
      </c>
      <c r="BM133" s="51">
        <v>-0.38273407099392198</v>
      </c>
      <c r="BN133" s="3"/>
      <c r="BO133" s="14"/>
    </row>
    <row r="134" spans="1:67" s="1" customFormat="1" ht="21.4" customHeight="1" x14ac:dyDescent="0.2">
      <c r="A134" s="32" t="s">
        <v>37</v>
      </c>
      <c r="B134" s="32" t="s">
        <v>52</v>
      </c>
      <c r="C134" s="137" t="s">
        <v>229</v>
      </c>
      <c r="D134" s="138">
        <v>3.55</v>
      </c>
      <c r="E134" s="139"/>
      <c r="F134" s="140">
        <f t="shared" si="6"/>
        <v>2.9749999999999995E-2</v>
      </c>
      <c r="G134" s="15">
        <f t="shared" si="7"/>
        <v>2.9749999999999995E-2</v>
      </c>
      <c r="H134" s="15">
        <f t="shared" si="8"/>
        <v>2.4749999999999998E-2</v>
      </c>
      <c r="I134" s="34">
        <v>2.5000000000000001E-3</v>
      </c>
      <c r="J134" s="34">
        <v>2.5000000000000001E-3</v>
      </c>
      <c r="K134" s="35">
        <v>0</v>
      </c>
      <c r="L134" s="15">
        <v>1.975E-2</v>
      </c>
      <c r="M134" s="14"/>
      <c r="N134" s="36">
        <v>4</v>
      </c>
      <c r="O134" s="3"/>
      <c r="P134" s="37">
        <v>0.67400000000000004</v>
      </c>
      <c r="Q134" s="38">
        <v>0.7</v>
      </c>
      <c r="R134" s="37"/>
      <c r="S134" s="3"/>
      <c r="T134" s="13">
        <v>114</v>
      </c>
      <c r="U134" s="39">
        <v>32.112676056338003</v>
      </c>
      <c r="V134" s="40">
        <v>32</v>
      </c>
      <c r="W134" s="44">
        <v>1.0035211267605599</v>
      </c>
      <c r="X134" s="42">
        <v>7.5000000000000002E-4</v>
      </c>
      <c r="Y134" s="3"/>
      <c r="Z134" s="13">
        <v>177</v>
      </c>
      <c r="AA134" s="39">
        <v>49.8591549295775</v>
      </c>
      <c r="AB134" s="43">
        <v>38</v>
      </c>
      <c r="AC134" s="46">
        <v>1.3120830244625601</v>
      </c>
      <c r="AD134" s="42">
        <v>0.01</v>
      </c>
      <c r="AE134" s="3"/>
      <c r="AF134" s="45">
        <v>542</v>
      </c>
      <c r="AG134" s="16">
        <v>152.67605633802799</v>
      </c>
      <c r="AH134" s="43">
        <v>140</v>
      </c>
      <c r="AI134" s="44">
        <v>1.0905432595573401</v>
      </c>
      <c r="AJ134" s="15">
        <v>4.4999999999999997E-3</v>
      </c>
      <c r="AK134" s="37">
        <v>0.52</v>
      </c>
      <c r="AL134" s="84">
        <f t="shared" si="10"/>
        <v>9.4999999999999998E-3</v>
      </c>
      <c r="AM134" s="3"/>
      <c r="AN134" s="39">
        <v>1770.0711699999999</v>
      </c>
      <c r="AO134" s="39">
        <v>498.61159718309898</v>
      </c>
      <c r="AP134" s="47">
        <v>900.41</v>
      </c>
      <c r="AQ134" s="41">
        <v>0.55376061703346102</v>
      </c>
      <c r="AR134" s="42"/>
      <c r="AS134" s="14"/>
      <c r="AT134" s="39">
        <v>2360.9206899999999</v>
      </c>
      <c r="AU134" s="16">
        <v>665.04808169014098</v>
      </c>
      <c r="AV134" s="48">
        <v>630</v>
      </c>
      <c r="AW134" s="44">
        <v>1.05563187569864</v>
      </c>
      <c r="AX134" s="15">
        <v>4.4999999999999997E-3</v>
      </c>
      <c r="AY134" s="3"/>
      <c r="AZ134" s="39">
        <v>137</v>
      </c>
      <c r="BA134" s="16">
        <v>38.591549295774598</v>
      </c>
      <c r="BB134" s="40">
        <v>70</v>
      </c>
      <c r="BC134" s="41">
        <v>0.55130784708249503</v>
      </c>
      <c r="BD134" s="15"/>
      <c r="BE134" s="14"/>
      <c r="BF134" s="13">
        <v>-54</v>
      </c>
      <c r="BG134" s="16">
        <v>-15.2112676056338</v>
      </c>
      <c r="BH134" s="40">
        <v>100</v>
      </c>
      <c r="BI134" s="15">
        <v>-0.15</v>
      </c>
      <c r="BJ134" s="14"/>
      <c r="BK134" s="49">
        <v>2.1064950263311899E-2</v>
      </c>
      <c r="BL134" s="52">
        <v>1.61475802587446E-2</v>
      </c>
      <c r="BM134" s="51">
        <v>-0.23343848160570799</v>
      </c>
      <c r="BN134" s="3"/>
      <c r="BO134" s="14"/>
    </row>
    <row r="135" spans="1:67" s="1" customFormat="1" ht="21.4" customHeight="1" x14ac:dyDescent="0.2">
      <c r="A135" s="32" t="s">
        <v>37</v>
      </c>
      <c r="B135" s="32" t="s">
        <v>52</v>
      </c>
      <c r="C135" s="137" t="s">
        <v>230</v>
      </c>
      <c r="D135" s="138">
        <v>4</v>
      </c>
      <c r="E135" s="139"/>
      <c r="F135" s="140">
        <f t="shared" ref="F135:F198" si="11">IF(G135&gt;=9%,9%,G135)</f>
        <v>5.7250000000000002E-2</v>
      </c>
      <c r="G135" s="15">
        <f t="shared" ref="G135:G198" si="12">H135+AL135-AJ135</f>
        <v>5.7250000000000002E-2</v>
      </c>
      <c r="H135" s="15">
        <f t="shared" ref="H135:H198" si="13">L135+K135+J135+I135</f>
        <v>5.7250000000000002E-2</v>
      </c>
      <c r="I135" s="34">
        <v>2.5000000000000001E-3</v>
      </c>
      <c r="J135" s="34">
        <v>2.5000000000000001E-3</v>
      </c>
      <c r="K135" s="35">
        <v>0</v>
      </c>
      <c r="L135" s="15">
        <v>5.2249999999999998E-2</v>
      </c>
      <c r="M135" s="14"/>
      <c r="N135" s="36">
        <v>6</v>
      </c>
      <c r="O135" s="3"/>
      <c r="P135" s="44">
        <v>0.79900000000000004</v>
      </c>
      <c r="Q135" s="38">
        <v>0.7</v>
      </c>
      <c r="R135" s="37">
        <v>1.0500000000000001E-2</v>
      </c>
      <c r="S135" s="3"/>
      <c r="T135" s="13">
        <v>144</v>
      </c>
      <c r="U135" s="39">
        <v>36</v>
      </c>
      <c r="V135" s="40">
        <v>32</v>
      </c>
      <c r="W135" s="44">
        <v>1.125</v>
      </c>
      <c r="X135" s="42">
        <v>9.75E-3</v>
      </c>
      <c r="Y135" s="3"/>
      <c r="Z135" s="13">
        <v>186</v>
      </c>
      <c r="AA135" s="39">
        <v>46.5</v>
      </c>
      <c r="AB135" s="43">
        <v>38</v>
      </c>
      <c r="AC135" s="46">
        <v>1.2236842105263199</v>
      </c>
      <c r="AD135" s="42">
        <v>0.01</v>
      </c>
      <c r="AE135" s="3"/>
      <c r="AF135" s="45">
        <v>770</v>
      </c>
      <c r="AG135" s="16">
        <v>192.5</v>
      </c>
      <c r="AH135" s="43">
        <v>140</v>
      </c>
      <c r="AI135" s="46">
        <v>1.375</v>
      </c>
      <c r="AJ135" s="15">
        <v>0.01</v>
      </c>
      <c r="AK135" s="37">
        <v>0.34210526315789475</v>
      </c>
      <c r="AL135" s="84">
        <f t="shared" si="10"/>
        <v>0.01</v>
      </c>
      <c r="AM135" s="3"/>
      <c r="AN135" s="39">
        <v>2974.7563700000001</v>
      </c>
      <c r="AO135" s="39">
        <v>743.68909250000002</v>
      </c>
      <c r="AP135" s="47">
        <v>833.97400000000005</v>
      </c>
      <c r="AQ135" s="37">
        <v>0.89174134025760998</v>
      </c>
      <c r="AR135" s="42"/>
      <c r="AS135" s="14"/>
      <c r="AT135" s="39">
        <v>2798.4506200000001</v>
      </c>
      <c r="AU135" s="16">
        <v>699.61265500000002</v>
      </c>
      <c r="AV135" s="48">
        <v>630</v>
      </c>
      <c r="AW135" s="44">
        <v>1.11049627777778</v>
      </c>
      <c r="AX135" s="15">
        <v>8.2500000000000004E-3</v>
      </c>
      <c r="AY135" s="3"/>
      <c r="AZ135" s="39">
        <v>265.2</v>
      </c>
      <c r="BA135" s="16">
        <v>66.3</v>
      </c>
      <c r="BB135" s="40">
        <v>70</v>
      </c>
      <c r="BC135" s="44">
        <v>0.94714285714285695</v>
      </c>
      <c r="BD135" s="15">
        <v>3.7499999999999999E-3</v>
      </c>
      <c r="BE135" s="14"/>
      <c r="BF135" s="13">
        <v>145</v>
      </c>
      <c r="BG135" s="16">
        <v>36.25</v>
      </c>
      <c r="BH135" s="40">
        <v>100</v>
      </c>
      <c r="BI135" s="15">
        <v>0.36</v>
      </c>
      <c r="BJ135" s="14"/>
      <c r="BK135" s="49">
        <v>8.8495575221238902E-3</v>
      </c>
      <c r="BL135" s="52">
        <v>7.1269271792882803E-3</v>
      </c>
      <c r="BM135" s="51">
        <v>-0.19465722874042499</v>
      </c>
      <c r="BN135" s="3"/>
      <c r="BO135" s="14"/>
    </row>
    <row r="136" spans="1:67" s="1" customFormat="1" ht="21.4" customHeight="1" x14ac:dyDescent="0.2">
      <c r="A136" s="32" t="s">
        <v>37</v>
      </c>
      <c r="B136" s="32" t="s">
        <v>52</v>
      </c>
      <c r="C136" s="137" t="s">
        <v>231</v>
      </c>
      <c r="D136" s="138">
        <v>8.56</v>
      </c>
      <c r="E136" s="139"/>
      <c r="F136" s="140">
        <f t="shared" si="11"/>
        <v>6.4000000000000001E-2</v>
      </c>
      <c r="G136" s="15">
        <f t="shared" si="12"/>
        <v>6.4000000000000001E-2</v>
      </c>
      <c r="H136" s="15">
        <f t="shared" si="13"/>
        <v>6.4000000000000001E-2</v>
      </c>
      <c r="I136" s="34">
        <v>0</v>
      </c>
      <c r="J136" s="34">
        <v>2.5000000000000001E-3</v>
      </c>
      <c r="K136" s="35">
        <v>0</v>
      </c>
      <c r="L136" s="15">
        <v>6.1499999999999999E-2</v>
      </c>
      <c r="M136" s="14"/>
      <c r="N136" s="36">
        <v>6</v>
      </c>
      <c r="O136" s="3"/>
      <c r="P136" s="53">
        <v>0.48399999999999999</v>
      </c>
      <c r="Q136" s="38">
        <v>0.7</v>
      </c>
      <c r="R136" s="37"/>
      <c r="S136" s="3"/>
      <c r="T136" s="13">
        <v>279</v>
      </c>
      <c r="U136" s="39">
        <v>32.593457943925202</v>
      </c>
      <c r="V136" s="40">
        <v>32</v>
      </c>
      <c r="W136" s="44">
        <v>1.0185455607476599</v>
      </c>
      <c r="X136" s="42">
        <v>1.5E-3</v>
      </c>
      <c r="Y136" s="3"/>
      <c r="Z136" s="13">
        <v>499</v>
      </c>
      <c r="AA136" s="39">
        <v>58.2943925233645</v>
      </c>
      <c r="AB136" s="43">
        <v>38</v>
      </c>
      <c r="AC136" s="46">
        <v>1.53406296114117</v>
      </c>
      <c r="AD136" s="42">
        <v>0.01</v>
      </c>
      <c r="AE136" s="3"/>
      <c r="AF136" s="45">
        <v>1700</v>
      </c>
      <c r="AG136" s="16">
        <v>198.59813084112099</v>
      </c>
      <c r="AH136" s="43">
        <v>140</v>
      </c>
      <c r="AI136" s="46">
        <v>1.41855807743658</v>
      </c>
      <c r="AJ136" s="15">
        <v>0.01</v>
      </c>
      <c r="AK136" s="37">
        <v>0.36725663716814161</v>
      </c>
      <c r="AL136" s="84">
        <f t="shared" si="10"/>
        <v>0.01</v>
      </c>
      <c r="AM136" s="3"/>
      <c r="AN136" s="39">
        <v>12635.69781</v>
      </c>
      <c r="AO136" s="39">
        <v>1476.1329217289699</v>
      </c>
      <c r="AP136" s="47">
        <v>772.49699999999996</v>
      </c>
      <c r="AQ136" s="46">
        <v>1.9108590994255901</v>
      </c>
      <c r="AR136" s="42">
        <v>0.01</v>
      </c>
      <c r="AS136" s="14"/>
      <c r="AT136" s="39">
        <v>7884.4729799999996</v>
      </c>
      <c r="AU136" s="16">
        <v>921.08329205607504</v>
      </c>
      <c r="AV136" s="48">
        <v>630</v>
      </c>
      <c r="AW136" s="46">
        <v>1.4620369715175801</v>
      </c>
      <c r="AX136" s="15">
        <v>1.4999999999999999E-2</v>
      </c>
      <c r="AY136" s="3"/>
      <c r="AZ136" s="39">
        <v>656.7</v>
      </c>
      <c r="BA136" s="16">
        <v>76.717289719626194</v>
      </c>
      <c r="BB136" s="40">
        <v>70</v>
      </c>
      <c r="BC136" s="44">
        <v>1.0959612817089499</v>
      </c>
      <c r="BD136" s="15">
        <v>1.4999999999999999E-2</v>
      </c>
      <c r="BE136" s="14"/>
      <c r="BF136" s="13">
        <v>162</v>
      </c>
      <c r="BG136" s="16">
        <v>18.925233644859802</v>
      </c>
      <c r="BH136" s="40">
        <v>100</v>
      </c>
      <c r="BI136" s="15">
        <v>0.19</v>
      </c>
      <c r="BJ136" s="14"/>
      <c r="BK136" s="49">
        <v>1.3345521023766E-2</v>
      </c>
      <c r="BL136" s="52">
        <v>1.26080858212981E-2</v>
      </c>
      <c r="BM136" s="50">
        <v>-5.5257130924649497E-2</v>
      </c>
      <c r="BN136" s="3"/>
      <c r="BO136" s="14"/>
    </row>
    <row r="137" spans="1:67" s="1" customFormat="1" ht="21.4" customHeight="1" x14ac:dyDescent="0.2">
      <c r="A137" s="32" t="s">
        <v>37</v>
      </c>
      <c r="B137" s="32" t="s">
        <v>52</v>
      </c>
      <c r="C137" s="137" t="s">
        <v>232</v>
      </c>
      <c r="D137" s="138">
        <v>2.78</v>
      </c>
      <c r="E137" s="139"/>
      <c r="F137" s="140">
        <f t="shared" si="11"/>
        <v>6.6500000000000004E-2</v>
      </c>
      <c r="G137" s="15">
        <f t="shared" si="12"/>
        <v>6.6500000000000004E-2</v>
      </c>
      <c r="H137" s="15">
        <f t="shared" si="13"/>
        <v>6.6500000000000004E-2</v>
      </c>
      <c r="I137" s="34">
        <v>0</v>
      </c>
      <c r="J137" s="34">
        <v>0</v>
      </c>
      <c r="K137" s="35">
        <v>0</v>
      </c>
      <c r="L137" s="15">
        <v>6.6500000000000004E-2</v>
      </c>
      <c r="M137" s="14"/>
      <c r="N137" s="36">
        <v>6</v>
      </c>
      <c r="O137" s="3"/>
      <c r="P137" s="44">
        <v>0.80600000000000005</v>
      </c>
      <c r="Q137" s="38">
        <v>0.7</v>
      </c>
      <c r="R137" s="37">
        <v>1.125E-2</v>
      </c>
      <c r="S137" s="3"/>
      <c r="T137" s="13">
        <v>143</v>
      </c>
      <c r="U137" s="39">
        <v>51.4388489208633</v>
      </c>
      <c r="V137" s="40">
        <v>32</v>
      </c>
      <c r="W137" s="46">
        <v>1.6074640287769799</v>
      </c>
      <c r="X137" s="42">
        <v>1.4999999999999999E-2</v>
      </c>
      <c r="Y137" s="3"/>
      <c r="Z137" s="13">
        <v>207</v>
      </c>
      <c r="AA137" s="39">
        <v>74.460431654676299</v>
      </c>
      <c r="AB137" s="43">
        <v>38</v>
      </c>
      <c r="AC137" s="46">
        <v>1.95948504354411</v>
      </c>
      <c r="AD137" s="42">
        <v>0.01</v>
      </c>
      <c r="AE137" s="3"/>
      <c r="AF137" s="45">
        <v>474</v>
      </c>
      <c r="AG137" s="16">
        <v>170.50359712230201</v>
      </c>
      <c r="AH137" s="43">
        <v>140</v>
      </c>
      <c r="AI137" s="46">
        <v>1.21788283658787</v>
      </c>
      <c r="AJ137" s="15">
        <v>0.01</v>
      </c>
      <c r="AK137" s="37">
        <v>0.36585365853658536</v>
      </c>
      <c r="AL137" s="84">
        <f t="shared" si="10"/>
        <v>0.01</v>
      </c>
      <c r="AM137" s="3"/>
      <c r="AN137" s="39">
        <v>2277.50432</v>
      </c>
      <c r="AO137" s="39">
        <v>819.24615827338096</v>
      </c>
      <c r="AP137" s="47">
        <v>931.625</v>
      </c>
      <c r="AQ137" s="37">
        <v>0.87937330822313797</v>
      </c>
      <c r="AR137" s="42"/>
      <c r="AS137" s="14"/>
      <c r="AT137" s="39">
        <v>2136.43363</v>
      </c>
      <c r="AU137" s="16">
        <v>768.50130575539595</v>
      </c>
      <c r="AV137" s="48">
        <v>630</v>
      </c>
      <c r="AW137" s="46">
        <v>1.2198433424688799</v>
      </c>
      <c r="AX137" s="15">
        <v>1.4999999999999999E-2</v>
      </c>
      <c r="AY137" s="3"/>
      <c r="AZ137" s="39">
        <v>189.7</v>
      </c>
      <c r="BA137" s="16">
        <v>68.237410071942406</v>
      </c>
      <c r="BB137" s="40">
        <v>70</v>
      </c>
      <c r="BC137" s="44">
        <v>0.97482014388489202</v>
      </c>
      <c r="BD137" s="15">
        <v>5.2500000000000003E-3</v>
      </c>
      <c r="BE137" s="14"/>
      <c r="BF137" s="13">
        <v>-33</v>
      </c>
      <c r="BG137" s="16">
        <v>-11.870503597122299</v>
      </c>
      <c r="BH137" s="40">
        <v>100</v>
      </c>
      <c r="BI137" s="15">
        <v>-0.12</v>
      </c>
      <c r="BJ137" s="14"/>
      <c r="BK137" s="49">
        <v>1.9260400616332801E-2</v>
      </c>
      <c r="BL137" s="49">
        <v>1.8686534879528899E-2</v>
      </c>
      <c r="BM137" s="50">
        <v>-2.97951090548586E-2</v>
      </c>
      <c r="BN137" s="3"/>
      <c r="BO137" s="14"/>
    </row>
    <row r="138" spans="1:67" s="1" customFormat="1" ht="21.4" customHeight="1" x14ac:dyDescent="0.2">
      <c r="A138" s="32" t="s">
        <v>37</v>
      </c>
      <c r="B138" s="32" t="s">
        <v>52</v>
      </c>
      <c r="C138" s="137" t="s">
        <v>233</v>
      </c>
      <c r="D138" s="138">
        <v>7.89</v>
      </c>
      <c r="E138" s="139"/>
      <c r="F138" s="140">
        <f t="shared" si="11"/>
        <v>8.1750000000000003E-2</v>
      </c>
      <c r="G138" s="15">
        <f t="shared" si="12"/>
        <v>8.1750000000000003E-2</v>
      </c>
      <c r="H138" s="15">
        <f t="shared" si="13"/>
        <v>8.1750000000000003E-2</v>
      </c>
      <c r="I138" s="34">
        <v>0</v>
      </c>
      <c r="J138" s="34">
        <v>0</v>
      </c>
      <c r="K138" s="35">
        <v>0</v>
      </c>
      <c r="L138" s="15">
        <v>8.1750000000000003E-2</v>
      </c>
      <c r="M138" s="14"/>
      <c r="N138" s="36">
        <v>6</v>
      </c>
      <c r="O138" s="3"/>
      <c r="P138" s="53">
        <v>0.57799999999999996</v>
      </c>
      <c r="Q138" s="38">
        <v>0.7</v>
      </c>
      <c r="R138" s="37"/>
      <c r="S138" s="3"/>
      <c r="T138" s="13">
        <v>416</v>
      </c>
      <c r="U138" s="39">
        <v>52.724968314321899</v>
      </c>
      <c r="V138" s="40">
        <v>32</v>
      </c>
      <c r="W138" s="46">
        <v>1.64765525982256</v>
      </c>
      <c r="X138" s="42">
        <v>1.4999999999999999E-2</v>
      </c>
      <c r="Y138" s="3"/>
      <c r="Z138" s="13">
        <v>596</v>
      </c>
      <c r="AA138" s="39">
        <v>75.538656527249699</v>
      </c>
      <c r="AB138" s="43">
        <v>38</v>
      </c>
      <c r="AC138" s="46">
        <v>1.98785938229604</v>
      </c>
      <c r="AD138" s="42">
        <v>0.01</v>
      </c>
      <c r="AE138" s="3"/>
      <c r="AF138" s="45">
        <v>1742</v>
      </c>
      <c r="AG138" s="16">
        <v>220.78580481622299</v>
      </c>
      <c r="AH138" s="43">
        <v>140</v>
      </c>
      <c r="AI138" s="46">
        <v>1.5770414629730201</v>
      </c>
      <c r="AJ138" s="15">
        <v>0.01</v>
      </c>
      <c r="AK138" s="37">
        <v>0.40384615384615385</v>
      </c>
      <c r="AL138" s="84">
        <f t="shared" si="10"/>
        <v>0.01</v>
      </c>
      <c r="AM138" s="3"/>
      <c r="AN138" s="39">
        <v>11622.930109999999</v>
      </c>
      <c r="AO138" s="39">
        <v>1473.1216869455</v>
      </c>
      <c r="AP138" s="47">
        <v>943</v>
      </c>
      <c r="AQ138" s="46">
        <v>1.56216509750318</v>
      </c>
      <c r="AR138" s="42">
        <v>0.01</v>
      </c>
      <c r="AS138" s="14"/>
      <c r="AT138" s="39">
        <v>7307.1802200000002</v>
      </c>
      <c r="AU138" s="16">
        <v>926.13184030418199</v>
      </c>
      <c r="AV138" s="48">
        <v>630</v>
      </c>
      <c r="AW138" s="46">
        <v>1.4700505401653701</v>
      </c>
      <c r="AX138" s="15">
        <v>1.4999999999999999E-2</v>
      </c>
      <c r="AY138" s="3"/>
      <c r="AZ138" s="39">
        <v>706.1</v>
      </c>
      <c r="BA138" s="16">
        <v>89.493029150823801</v>
      </c>
      <c r="BB138" s="40">
        <v>70</v>
      </c>
      <c r="BC138" s="44">
        <v>1.27847184501177</v>
      </c>
      <c r="BD138" s="15">
        <v>2.1749999999999999E-2</v>
      </c>
      <c r="BE138" s="14"/>
      <c r="BF138" s="13">
        <v>-285</v>
      </c>
      <c r="BG138" s="16">
        <v>-36.1216730038023</v>
      </c>
      <c r="BH138" s="40">
        <v>100</v>
      </c>
      <c r="BI138" s="15">
        <v>-0.36</v>
      </c>
      <c r="BJ138" s="14"/>
      <c r="BK138" s="49">
        <v>1.84300341296928E-2</v>
      </c>
      <c r="BL138" s="49">
        <v>1.7433094609875601E-2</v>
      </c>
      <c r="BM138" s="50">
        <v>-5.40931998715629E-2</v>
      </c>
      <c r="BN138" s="3"/>
      <c r="BO138" s="14"/>
    </row>
    <row r="139" spans="1:67" s="1" customFormat="1" ht="21.4" customHeight="1" x14ac:dyDescent="0.2">
      <c r="A139" s="32" t="s">
        <v>37</v>
      </c>
      <c r="B139" s="32" t="s">
        <v>52</v>
      </c>
      <c r="C139" s="137" t="s">
        <v>234</v>
      </c>
      <c r="D139" s="138">
        <v>3.19</v>
      </c>
      <c r="E139" s="139"/>
      <c r="F139" s="140">
        <f t="shared" si="11"/>
        <v>4.0250000000000001E-2</v>
      </c>
      <c r="G139" s="15">
        <f t="shared" si="12"/>
        <v>4.0250000000000001E-2</v>
      </c>
      <c r="H139" s="15">
        <f t="shared" si="13"/>
        <v>4.0250000000000001E-2</v>
      </c>
      <c r="I139" s="34">
        <v>0</v>
      </c>
      <c r="J139" s="34">
        <v>0</v>
      </c>
      <c r="K139" s="35">
        <v>0</v>
      </c>
      <c r="L139" s="15">
        <v>4.0250000000000001E-2</v>
      </c>
      <c r="M139" s="14"/>
      <c r="N139" s="36">
        <v>4</v>
      </c>
      <c r="O139" s="3"/>
      <c r="P139" s="53">
        <v>0.55900000000000005</v>
      </c>
      <c r="Q139" s="38">
        <v>0.7</v>
      </c>
      <c r="R139" s="37"/>
      <c r="S139" s="3"/>
      <c r="T139" s="13">
        <v>115</v>
      </c>
      <c r="U139" s="39">
        <v>36.050156739811897</v>
      </c>
      <c r="V139" s="40">
        <v>32</v>
      </c>
      <c r="W139" s="44">
        <v>1.12656739811912</v>
      </c>
      <c r="X139" s="42">
        <v>9.75E-3</v>
      </c>
      <c r="Y139" s="3"/>
      <c r="Z139" s="13">
        <v>172</v>
      </c>
      <c r="AA139" s="39">
        <v>53.918495297805599</v>
      </c>
      <c r="AB139" s="43">
        <v>38</v>
      </c>
      <c r="AC139" s="46">
        <v>1.4189077709948901</v>
      </c>
      <c r="AD139" s="42">
        <v>0.01</v>
      </c>
      <c r="AE139" s="3"/>
      <c r="AF139" s="45">
        <v>580</v>
      </c>
      <c r="AG139" s="16">
        <v>181.81818181818201</v>
      </c>
      <c r="AH139" s="43">
        <v>140</v>
      </c>
      <c r="AI139" s="46">
        <v>1.2987012987013</v>
      </c>
      <c r="AJ139" s="15">
        <v>0.01</v>
      </c>
      <c r="AK139" s="37">
        <v>0.32142857142857145</v>
      </c>
      <c r="AL139" s="84">
        <f t="shared" si="10"/>
        <v>0.01</v>
      </c>
      <c r="AM139" s="3"/>
      <c r="AN139" s="39">
        <v>2134.9266299999999</v>
      </c>
      <c r="AO139" s="39">
        <v>669.255996865204</v>
      </c>
      <c r="AP139" s="47">
        <v>842.59799999999996</v>
      </c>
      <c r="AQ139" s="41">
        <v>0.79427674509695501</v>
      </c>
      <c r="AR139" s="42"/>
      <c r="AS139" s="14"/>
      <c r="AT139" s="39">
        <v>2288.0600899999999</v>
      </c>
      <c r="AU139" s="16">
        <v>717.26021630093999</v>
      </c>
      <c r="AV139" s="48">
        <v>630</v>
      </c>
      <c r="AW139" s="44">
        <v>1.1385082798427599</v>
      </c>
      <c r="AX139" s="15">
        <v>1.0500000000000001E-2</v>
      </c>
      <c r="AY139" s="3"/>
      <c r="AZ139" s="39">
        <v>181.4</v>
      </c>
      <c r="BA139" s="16">
        <v>56.865203761755502</v>
      </c>
      <c r="BB139" s="40">
        <v>70</v>
      </c>
      <c r="BC139" s="37">
        <v>0.81236005373936404</v>
      </c>
      <c r="BD139" s="15"/>
      <c r="BE139" s="14"/>
      <c r="BF139" s="13">
        <v>17</v>
      </c>
      <c r="BG139" s="16">
        <v>5.3291536050156703</v>
      </c>
      <c r="BH139" s="40">
        <v>100</v>
      </c>
      <c r="BI139" s="15">
        <v>0.05</v>
      </c>
      <c r="BJ139" s="14"/>
      <c r="BK139" s="49">
        <v>1.8063221274460601E-2</v>
      </c>
      <c r="BL139" s="49">
        <v>1.7555182651348901E-2</v>
      </c>
      <c r="BM139" s="50">
        <v>-2.8125582662822699E-2</v>
      </c>
      <c r="BN139" s="3"/>
      <c r="BO139" s="14"/>
    </row>
    <row r="140" spans="1:67" s="1" customFormat="1" ht="21.4" customHeight="1" x14ac:dyDescent="0.2">
      <c r="A140" s="32" t="s">
        <v>37</v>
      </c>
      <c r="B140" s="32" t="s">
        <v>52</v>
      </c>
      <c r="C140" s="137" t="s">
        <v>235</v>
      </c>
      <c r="D140" s="138">
        <v>2.99</v>
      </c>
      <c r="E140" s="139"/>
      <c r="F140" s="140">
        <f>IF(G140&gt;=9%,9%,G140)+0.4%+0.55%+1.2%</f>
        <v>4.9500000000000002E-2</v>
      </c>
      <c r="G140" s="15">
        <f t="shared" si="12"/>
        <v>2.7999999999999997E-2</v>
      </c>
      <c r="H140" s="15">
        <f t="shared" si="13"/>
        <v>2.7999999999999997E-2</v>
      </c>
      <c r="I140" s="34">
        <v>2.5000000000000001E-3</v>
      </c>
      <c r="J140" s="34">
        <v>2.5000000000000001E-3</v>
      </c>
      <c r="K140" s="35">
        <v>0</v>
      </c>
      <c r="L140" s="15">
        <v>2.3E-2</v>
      </c>
      <c r="M140" s="14"/>
      <c r="N140" s="36">
        <v>4</v>
      </c>
      <c r="O140" s="3"/>
      <c r="P140" s="37">
        <v>0.65300000000000002</v>
      </c>
      <c r="Q140" s="38">
        <v>0.7</v>
      </c>
      <c r="R140" s="37"/>
      <c r="S140" s="3"/>
      <c r="T140" s="13">
        <v>94</v>
      </c>
      <c r="U140" s="39">
        <v>27.2463768115942</v>
      </c>
      <c r="V140" s="40">
        <v>32</v>
      </c>
      <c r="W140" s="37">
        <v>0.85144927536231896</v>
      </c>
      <c r="X140" s="42"/>
      <c r="Y140" s="3"/>
      <c r="Z140" s="13">
        <v>147</v>
      </c>
      <c r="AA140" s="88">
        <f>Z140/D140</f>
        <v>49.163879598662206</v>
      </c>
      <c r="AB140" s="43">
        <v>38</v>
      </c>
      <c r="AC140" s="85">
        <f>AA140/AB140</f>
        <v>1.2937863052279528</v>
      </c>
      <c r="AD140" s="89">
        <v>0.01</v>
      </c>
      <c r="AE140" s="3"/>
      <c r="AF140" s="45">
        <v>594</v>
      </c>
      <c r="AG140" s="16">
        <v>172.173913043478</v>
      </c>
      <c r="AH140" s="43">
        <v>140</v>
      </c>
      <c r="AI140" s="46">
        <v>1.2298136645962701</v>
      </c>
      <c r="AJ140" s="15">
        <v>0.01</v>
      </c>
      <c r="AK140" s="37">
        <v>0.32467532467532467</v>
      </c>
      <c r="AL140" s="84">
        <f t="shared" si="10"/>
        <v>0.01</v>
      </c>
      <c r="AM140" s="3"/>
      <c r="AN140" s="39">
        <v>3379.8550700000001</v>
      </c>
      <c r="AO140" s="88">
        <f>AN140/D140</f>
        <v>1130.3863110367893</v>
      </c>
      <c r="AP140" s="47">
        <v>886.40700000000004</v>
      </c>
      <c r="AQ140" s="85">
        <f>AO140/AP140</f>
        <v>1.2752452440434126</v>
      </c>
      <c r="AR140" s="89">
        <v>0.01</v>
      </c>
      <c r="AS140" s="14"/>
      <c r="AT140" s="39">
        <v>2223.97784</v>
      </c>
      <c r="AU140" s="90">
        <f>AT140/D140</f>
        <v>743.80529765886286</v>
      </c>
      <c r="AV140" s="48">
        <v>630</v>
      </c>
      <c r="AW140" s="85">
        <f>AU140/AV140</f>
        <v>1.1806433296172427</v>
      </c>
      <c r="AX140" s="87">
        <v>1.35E-2</v>
      </c>
      <c r="AY140" s="3"/>
      <c r="AZ140" s="39">
        <v>170.6</v>
      </c>
      <c r="BA140" s="16">
        <v>49.449275362318801</v>
      </c>
      <c r="BB140" s="40">
        <v>70</v>
      </c>
      <c r="BC140" s="41">
        <v>0.70641821946169803</v>
      </c>
      <c r="BD140" s="15"/>
      <c r="BE140" s="14"/>
      <c r="BF140" s="13">
        <v>-49</v>
      </c>
      <c r="BG140" s="16">
        <v>-14.2028985507246</v>
      </c>
      <c r="BH140" s="40">
        <v>100</v>
      </c>
      <c r="BI140" s="15">
        <v>-0.14000000000000001</v>
      </c>
      <c r="BJ140" s="14"/>
      <c r="BK140" s="49">
        <v>2.3966942148760301E-2</v>
      </c>
      <c r="BL140" s="52">
        <v>1.22421109105985E-2</v>
      </c>
      <c r="BM140" s="51">
        <v>-0.48920847579916499</v>
      </c>
      <c r="BN140" s="3"/>
      <c r="BO140" s="14"/>
    </row>
    <row r="141" spans="1:67" s="1" customFormat="1" ht="21.4" customHeight="1" x14ac:dyDescent="0.2">
      <c r="A141" s="32" t="s">
        <v>37</v>
      </c>
      <c r="B141" s="32" t="s">
        <v>52</v>
      </c>
      <c r="C141" s="137" t="s">
        <v>236</v>
      </c>
      <c r="D141" s="138">
        <v>3.5</v>
      </c>
      <c r="E141" s="139"/>
      <c r="F141" s="140">
        <f t="shared" si="11"/>
        <v>7.1879999999999999E-2</v>
      </c>
      <c r="G141" s="15">
        <f t="shared" si="12"/>
        <v>7.1879999999999999E-2</v>
      </c>
      <c r="H141" s="15">
        <f t="shared" si="13"/>
        <v>7.1879999999999999E-2</v>
      </c>
      <c r="I141" s="34"/>
      <c r="J141" s="34">
        <v>2.5000000000000001E-3</v>
      </c>
      <c r="K141" s="35">
        <v>0</v>
      </c>
      <c r="L141" s="15">
        <v>6.9379999999999997E-2</v>
      </c>
      <c r="M141" s="14"/>
      <c r="N141" s="36">
        <v>6</v>
      </c>
      <c r="O141" s="3"/>
      <c r="P141" s="44">
        <v>0.76500000000000001</v>
      </c>
      <c r="Q141" s="38">
        <v>0.7</v>
      </c>
      <c r="R141" s="37">
        <v>6.7499999999999999E-3</v>
      </c>
      <c r="S141" s="3"/>
      <c r="T141" s="13">
        <v>106</v>
      </c>
      <c r="U141" s="39">
        <v>30.285714285714299</v>
      </c>
      <c r="V141" s="40">
        <v>32</v>
      </c>
      <c r="W141" s="37">
        <v>0.94642857142857095</v>
      </c>
      <c r="X141" s="42"/>
      <c r="Y141" s="3"/>
      <c r="Z141" s="13">
        <v>173</v>
      </c>
      <c r="AA141" s="39">
        <v>49.428571428571402</v>
      </c>
      <c r="AB141" s="43">
        <v>38</v>
      </c>
      <c r="AC141" s="46">
        <v>1.3007518796992501</v>
      </c>
      <c r="AD141" s="42">
        <v>0.01</v>
      </c>
      <c r="AE141" s="3"/>
      <c r="AF141" s="45">
        <v>697</v>
      </c>
      <c r="AG141" s="16">
        <v>199.142857142857</v>
      </c>
      <c r="AH141" s="43">
        <v>140</v>
      </c>
      <c r="AI141" s="46">
        <v>1.42244897959184</v>
      </c>
      <c r="AJ141" s="15">
        <v>0.01</v>
      </c>
      <c r="AK141" s="37">
        <v>0.26373626373626374</v>
      </c>
      <c r="AL141" s="84">
        <f t="shared" si="10"/>
        <v>0.01</v>
      </c>
      <c r="AM141" s="3"/>
      <c r="AN141" s="39">
        <v>4549.9653099999996</v>
      </c>
      <c r="AO141" s="39">
        <v>1299.9900885714301</v>
      </c>
      <c r="AP141" s="47">
        <v>872.26900000000001</v>
      </c>
      <c r="AQ141" s="46">
        <v>1.4903545678815</v>
      </c>
      <c r="AR141" s="42">
        <v>0.01</v>
      </c>
      <c r="AS141" s="14"/>
      <c r="AT141" s="39">
        <v>2751.3148299999998</v>
      </c>
      <c r="AU141" s="16">
        <v>786.089951428571</v>
      </c>
      <c r="AV141" s="48">
        <v>630</v>
      </c>
      <c r="AW141" s="46">
        <v>1.2477618276644</v>
      </c>
      <c r="AX141" s="15">
        <v>1.4999999999999999E-2</v>
      </c>
      <c r="AY141" s="3"/>
      <c r="AZ141" s="39">
        <v>287.10000000000002</v>
      </c>
      <c r="BA141" s="16">
        <v>82.028571428571396</v>
      </c>
      <c r="BB141" s="40">
        <v>70</v>
      </c>
      <c r="BC141" s="44">
        <v>1.1718367346938801</v>
      </c>
      <c r="BD141" s="15">
        <v>1.763E-2</v>
      </c>
      <c r="BE141" s="14"/>
      <c r="BF141" s="13">
        <v>-66</v>
      </c>
      <c r="BG141" s="16">
        <v>-18.8571428571429</v>
      </c>
      <c r="BH141" s="40">
        <v>100</v>
      </c>
      <c r="BI141" s="15">
        <v>-0.19</v>
      </c>
      <c r="BJ141" s="14"/>
      <c r="BK141" s="49">
        <v>1.2305699481865299E-2</v>
      </c>
      <c r="BL141" s="52">
        <v>1.43466666666667E-2</v>
      </c>
      <c r="BM141" s="54">
        <v>0.16585543859649299</v>
      </c>
      <c r="BN141" s="3"/>
      <c r="BO141" s="14"/>
    </row>
    <row r="142" spans="1:67" s="1" customFormat="1" ht="21.4" customHeight="1" x14ac:dyDescent="0.2">
      <c r="A142" s="32" t="s">
        <v>37</v>
      </c>
      <c r="B142" s="32" t="s">
        <v>52</v>
      </c>
      <c r="C142" s="137" t="s">
        <v>237</v>
      </c>
      <c r="D142" s="138">
        <v>2.4300000000000002</v>
      </c>
      <c r="E142" s="139"/>
      <c r="F142" s="140">
        <f t="shared" si="11"/>
        <v>1.1500000000000002E-2</v>
      </c>
      <c r="G142" s="15">
        <f t="shared" si="12"/>
        <v>1.1500000000000002E-2</v>
      </c>
      <c r="H142" s="15">
        <f t="shared" si="13"/>
        <v>6.5000000000000006E-3</v>
      </c>
      <c r="I142" s="34">
        <v>2.5000000000000001E-3</v>
      </c>
      <c r="J142" s="34">
        <v>2.5000000000000001E-3</v>
      </c>
      <c r="K142" s="35">
        <v>0</v>
      </c>
      <c r="L142" s="15">
        <v>1.5E-3</v>
      </c>
      <c r="M142" s="14"/>
      <c r="N142" s="36">
        <v>1</v>
      </c>
      <c r="O142" s="3"/>
      <c r="P142" s="53">
        <v>0.46400000000000002</v>
      </c>
      <c r="Q142" s="38">
        <v>0.7</v>
      </c>
      <c r="R142" s="37"/>
      <c r="S142" s="3"/>
      <c r="T142" s="13">
        <v>52</v>
      </c>
      <c r="U142" s="39">
        <v>21.3991769547325</v>
      </c>
      <c r="V142" s="40">
        <v>32</v>
      </c>
      <c r="W142" s="41">
        <v>0.66872427983539096</v>
      </c>
      <c r="X142" s="42"/>
      <c r="Y142" s="3"/>
      <c r="Z142" s="13">
        <v>91</v>
      </c>
      <c r="AA142" s="39">
        <v>37.448559670781897</v>
      </c>
      <c r="AB142" s="43">
        <v>38</v>
      </c>
      <c r="AC142" s="37">
        <v>0.98548841238899698</v>
      </c>
      <c r="AD142" s="42"/>
      <c r="AE142" s="3"/>
      <c r="AF142" s="45">
        <v>351</v>
      </c>
      <c r="AG142" s="16">
        <v>144.444444444444</v>
      </c>
      <c r="AH142" s="43">
        <v>140</v>
      </c>
      <c r="AI142" s="44">
        <v>1.0317460317460301</v>
      </c>
      <c r="AJ142" s="15">
        <v>1.5E-3</v>
      </c>
      <c r="AK142" s="37">
        <v>0.51851851851851849</v>
      </c>
      <c r="AL142" s="84">
        <f t="shared" si="10"/>
        <v>6.5000000000000006E-3</v>
      </c>
      <c r="AM142" s="3"/>
      <c r="AN142" s="39">
        <v>1517.24667</v>
      </c>
      <c r="AO142" s="39">
        <v>624.38134567901204</v>
      </c>
      <c r="AP142" s="47">
        <v>835.721</v>
      </c>
      <c r="AQ142" s="41">
        <v>0.74711697525730802</v>
      </c>
      <c r="AR142" s="42"/>
      <c r="AS142" s="14"/>
      <c r="AT142" s="39">
        <v>1073.08197</v>
      </c>
      <c r="AU142" s="16">
        <v>441.59751851851797</v>
      </c>
      <c r="AV142" s="48">
        <v>630</v>
      </c>
      <c r="AW142" s="41">
        <v>0.70094844209288598</v>
      </c>
      <c r="AX142" s="15"/>
      <c r="AY142" s="3"/>
      <c r="AZ142" s="39">
        <v>137.30000000000001</v>
      </c>
      <c r="BA142" s="16">
        <v>56.502057613168702</v>
      </c>
      <c r="BB142" s="40">
        <v>70</v>
      </c>
      <c r="BC142" s="37">
        <v>0.80717225161669603</v>
      </c>
      <c r="BD142" s="15"/>
      <c r="BE142" s="14"/>
      <c r="BF142" s="13">
        <v>-88</v>
      </c>
      <c r="BG142" s="16">
        <v>-36.213991769547299</v>
      </c>
      <c r="BH142" s="40">
        <v>100</v>
      </c>
      <c r="BI142" s="15">
        <v>-0.36</v>
      </c>
      <c r="BJ142" s="14"/>
      <c r="BK142" s="49">
        <v>2.2816679779701001E-2</v>
      </c>
      <c r="BL142" s="52">
        <v>1.6081479496113601E-2</v>
      </c>
      <c r="BM142" s="51">
        <v>-0.295187571049641</v>
      </c>
      <c r="BN142" s="3"/>
      <c r="BO142" s="14"/>
    </row>
    <row r="143" spans="1:67" s="1" customFormat="1" ht="21.4" customHeight="1" x14ac:dyDescent="0.2">
      <c r="A143" s="32" t="s">
        <v>37</v>
      </c>
      <c r="B143" s="32" t="s">
        <v>52</v>
      </c>
      <c r="C143" s="137" t="s">
        <v>238</v>
      </c>
      <c r="D143" s="138">
        <v>2.52</v>
      </c>
      <c r="E143" s="139"/>
      <c r="F143" s="140">
        <f t="shared" si="11"/>
        <v>4.9749999999999996E-2</v>
      </c>
      <c r="G143" s="15">
        <f t="shared" si="12"/>
        <v>4.9749999999999996E-2</v>
      </c>
      <c r="H143" s="15">
        <f t="shared" si="13"/>
        <v>4.9749999999999996E-2</v>
      </c>
      <c r="I143" s="34">
        <v>-2.5000000000000001E-3</v>
      </c>
      <c r="J143" s="34">
        <v>0</v>
      </c>
      <c r="K143" s="35">
        <v>0</v>
      </c>
      <c r="L143" s="15">
        <v>5.2249999999999998E-2</v>
      </c>
      <c r="M143" s="14"/>
      <c r="N143" s="36">
        <v>5</v>
      </c>
      <c r="O143" s="3"/>
      <c r="P143" s="44">
        <v>0.80100000000000005</v>
      </c>
      <c r="Q143" s="38">
        <v>0.7</v>
      </c>
      <c r="R143" s="37">
        <v>1.0500000000000001E-2</v>
      </c>
      <c r="S143" s="3"/>
      <c r="T143" s="13">
        <v>96</v>
      </c>
      <c r="U143" s="39">
        <v>38.095238095238102</v>
      </c>
      <c r="V143" s="40">
        <v>32</v>
      </c>
      <c r="W143" s="44">
        <v>1.19047619047619</v>
      </c>
      <c r="X143" s="42">
        <v>1.4250000000000001E-2</v>
      </c>
      <c r="Y143" s="3"/>
      <c r="Z143" s="13">
        <v>152</v>
      </c>
      <c r="AA143" s="39">
        <v>60.317460317460302</v>
      </c>
      <c r="AB143" s="43">
        <v>38</v>
      </c>
      <c r="AC143" s="46">
        <v>1.5873015873015901</v>
      </c>
      <c r="AD143" s="42">
        <v>0.01</v>
      </c>
      <c r="AE143" s="3"/>
      <c r="AF143" s="45">
        <v>446</v>
      </c>
      <c r="AG143" s="16">
        <v>176.98412698412699</v>
      </c>
      <c r="AH143" s="43">
        <v>140</v>
      </c>
      <c r="AI143" s="46">
        <v>1.26417233560091</v>
      </c>
      <c r="AJ143" s="15">
        <v>0.01</v>
      </c>
      <c r="AK143" s="37">
        <v>0.26829268292682928</v>
      </c>
      <c r="AL143" s="84">
        <f t="shared" si="10"/>
        <v>0.01</v>
      </c>
      <c r="AM143" s="3"/>
      <c r="AN143" s="39">
        <v>1878.9981499999999</v>
      </c>
      <c r="AO143" s="39">
        <v>745.63418650793699</v>
      </c>
      <c r="AP143" s="47">
        <v>757.62300000000005</v>
      </c>
      <c r="AQ143" s="37">
        <v>0.98417575299051996</v>
      </c>
      <c r="AR143" s="42"/>
      <c r="AS143" s="14"/>
      <c r="AT143" s="39">
        <v>1571.9078999999999</v>
      </c>
      <c r="AU143" s="16">
        <v>623.77297619047602</v>
      </c>
      <c r="AV143" s="48">
        <v>630</v>
      </c>
      <c r="AW143" s="37">
        <v>0.99011583522297797</v>
      </c>
      <c r="AX143" s="15"/>
      <c r="AY143" s="3"/>
      <c r="AZ143" s="39">
        <v>176.9</v>
      </c>
      <c r="BA143" s="16">
        <v>70.198412698412696</v>
      </c>
      <c r="BB143" s="40">
        <v>70</v>
      </c>
      <c r="BC143" s="44">
        <v>1.0028344671201801</v>
      </c>
      <c r="BD143" s="15">
        <v>7.4999999999999997E-3</v>
      </c>
      <c r="BE143" s="14"/>
      <c r="BF143" s="13">
        <v>-82</v>
      </c>
      <c r="BG143" s="16">
        <v>-32.539682539682502</v>
      </c>
      <c r="BH143" s="40">
        <v>100</v>
      </c>
      <c r="BI143" s="15">
        <v>-0.33</v>
      </c>
      <c r="BJ143" s="14"/>
      <c r="BK143" s="49">
        <v>1.44E-2</v>
      </c>
      <c r="BL143" s="49">
        <v>2.09486166007905E-2</v>
      </c>
      <c r="BM143" s="54">
        <v>0.45476504172156201</v>
      </c>
      <c r="BN143" s="3"/>
      <c r="BO143" s="14"/>
    </row>
    <row r="144" spans="1:67" s="1" customFormat="1" ht="21.4" customHeight="1" x14ac:dyDescent="0.2">
      <c r="A144" s="32" t="s">
        <v>37</v>
      </c>
      <c r="B144" s="32" t="s">
        <v>52</v>
      </c>
      <c r="C144" s="137" t="s">
        <v>239</v>
      </c>
      <c r="D144" s="138">
        <v>3.97</v>
      </c>
      <c r="E144" s="139"/>
      <c r="F144" s="140">
        <f t="shared" si="11"/>
        <v>2.9249999999999995E-2</v>
      </c>
      <c r="G144" s="15">
        <f t="shared" si="12"/>
        <v>2.9249999999999995E-2</v>
      </c>
      <c r="H144" s="15">
        <f t="shared" si="13"/>
        <v>2.9249999999999998E-2</v>
      </c>
      <c r="I144" s="34">
        <v>2.5000000000000001E-3</v>
      </c>
      <c r="J144" s="34">
        <v>0</v>
      </c>
      <c r="K144" s="35">
        <v>0</v>
      </c>
      <c r="L144" s="15">
        <v>2.6749999999999999E-2</v>
      </c>
      <c r="M144" s="14"/>
      <c r="N144" s="36">
        <v>5</v>
      </c>
      <c r="O144" s="3"/>
      <c r="P144" s="53">
        <v>0.43099999999999999</v>
      </c>
      <c r="Q144" s="38">
        <v>0.7</v>
      </c>
      <c r="R144" s="37"/>
      <c r="S144" s="3"/>
      <c r="T144" s="13">
        <v>138</v>
      </c>
      <c r="U144" s="39">
        <v>34.760705289672501</v>
      </c>
      <c r="V144" s="40">
        <v>32</v>
      </c>
      <c r="W144" s="44">
        <v>1.0862720403022701</v>
      </c>
      <c r="X144" s="42">
        <v>6.7499999999999999E-3</v>
      </c>
      <c r="Y144" s="3"/>
      <c r="Z144" s="13">
        <v>200</v>
      </c>
      <c r="AA144" s="39">
        <v>50.3778337531486</v>
      </c>
      <c r="AB144" s="43">
        <v>38</v>
      </c>
      <c r="AC144" s="46">
        <v>1.3257324671881201</v>
      </c>
      <c r="AD144" s="42">
        <v>0.01</v>
      </c>
      <c r="AE144" s="3"/>
      <c r="AF144" s="45">
        <v>605</v>
      </c>
      <c r="AG144" s="16">
        <v>152.39294710327499</v>
      </c>
      <c r="AH144" s="43">
        <v>140</v>
      </c>
      <c r="AI144" s="44">
        <v>1.0885210507376799</v>
      </c>
      <c r="AJ144" s="15">
        <v>4.4999999999999997E-3</v>
      </c>
      <c r="AK144" s="37">
        <v>0.33333333333333331</v>
      </c>
      <c r="AL144" s="84">
        <f t="shared" si="10"/>
        <v>4.4999999999999997E-3</v>
      </c>
      <c r="AM144" s="3"/>
      <c r="AN144" s="39">
        <v>3323.9158200000002</v>
      </c>
      <c r="AO144" s="39">
        <v>837.25839294710295</v>
      </c>
      <c r="AP144" s="47">
        <v>818.31</v>
      </c>
      <c r="AQ144" s="44">
        <v>1.0231555192373301</v>
      </c>
      <c r="AR144" s="42">
        <v>1E-3</v>
      </c>
      <c r="AS144" s="14"/>
      <c r="AT144" s="39">
        <v>2654.4342000000001</v>
      </c>
      <c r="AU144" s="16">
        <v>668.62322418136</v>
      </c>
      <c r="AV144" s="48">
        <v>630</v>
      </c>
      <c r="AW144" s="44">
        <v>1.06130670504978</v>
      </c>
      <c r="AX144" s="15">
        <v>4.4999999999999997E-3</v>
      </c>
      <c r="AY144" s="3"/>
      <c r="AZ144" s="39">
        <v>215</v>
      </c>
      <c r="BA144" s="16">
        <v>54.156171284634802</v>
      </c>
      <c r="BB144" s="40">
        <v>70</v>
      </c>
      <c r="BC144" s="41">
        <v>0.77365958978049698</v>
      </c>
      <c r="BD144" s="15"/>
      <c r="BE144" s="14"/>
      <c r="BF144" s="13">
        <v>34</v>
      </c>
      <c r="BG144" s="16">
        <v>8.5642317380352608</v>
      </c>
      <c r="BH144" s="40">
        <v>100</v>
      </c>
      <c r="BI144" s="15">
        <v>0.09</v>
      </c>
      <c r="BJ144" s="14"/>
      <c r="BK144" s="49">
        <v>2.9732408325074299E-2</v>
      </c>
      <c r="BL144" s="49">
        <v>2.3905395668206701E-2</v>
      </c>
      <c r="BM144" s="51">
        <v>-0.19598185902598</v>
      </c>
      <c r="BN144" s="3"/>
      <c r="BO144" s="14"/>
    </row>
    <row r="145" spans="1:67" s="1" customFormat="1" ht="21.4" customHeight="1" x14ac:dyDescent="0.2">
      <c r="A145" s="32" t="s">
        <v>37</v>
      </c>
      <c r="B145" s="32" t="s">
        <v>53</v>
      </c>
      <c r="C145" s="137" t="s">
        <v>240</v>
      </c>
      <c r="D145" s="138">
        <v>3.97</v>
      </c>
      <c r="E145" s="139"/>
      <c r="F145" s="140">
        <f t="shared" si="11"/>
        <v>0.03</v>
      </c>
      <c r="G145" s="15">
        <f t="shared" si="12"/>
        <v>0.03</v>
      </c>
      <c r="H145" s="15">
        <f t="shared" si="13"/>
        <v>0.03</v>
      </c>
      <c r="I145" s="34">
        <v>2.5000000000000001E-3</v>
      </c>
      <c r="J145" s="34">
        <v>2.5000000000000001E-3</v>
      </c>
      <c r="K145" s="35">
        <v>0</v>
      </c>
      <c r="L145" s="15">
        <v>2.5000000000000001E-2</v>
      </c>
      <c r="M145" s="14"/>
      <c r="N145" s="36">
        <v>2</v>
      </c>
      <c r="O145" s="3"/>
      <c r="P145" s="53">
        <v>0.47</v>
      </c>
      <c r="Q145" s="38">
        <v>0.7</v>
      </c>
      <c r="R145" s="37"/>
      <c r="S145" s="3"/>
      <c r="T145" s="13">
        <v>68</v>
      </c>
      <c r="U145" s="39">
        <v>17.1284634760705</v>
      </c>
      <c r="V145" s="40">
        <v>32</v>
      </c>
      <c r="W145" s="41">
        <v>0.53526448362720402</v>
      </c>
      <c r="X145" s="42"/>
      <c r="Y145" s="3"/>
      <c r="Z145" s="13">
        <v>134</v>
      </c>
      <c r="AA145" s="39">
        <v>33.7531486146096</v>
      </c>
      <c r="AB145" s="43">
        <v>38</v>
      </c>
      <c r="AC145" s="37">
        <v>0.888240753016041</v>
      </c>
      <c r="AD145" s="42"/>
      <c r="AE145" s="3"/>
      <c r="AF145" s="45">
        <v>518</v>
      </c>
      <c r="AG145" s="16">
        <v>130.478589420655</v>
      </c>
      <c r="AH145" s="43">
        <v>140</v>
      </c>
      <c r="AI145" s="37">
        <v>0.93198992443325002</v>
      </c>
      <c r="AJ145" s="15"/>
      <c r="AK145" s="37">
        <v>0.15686274509803921</v>
      </c>
      <c r="AL145" s="84"/>
      <c r="AM145" s="3"/>
      <c r="AN145" s="39">
        <v>4350.6698100000003</v>
      </c>
      <c r="AO145" s="39">
        <v>1095.8866020151099</v>
      </c>
      <c r="AP145" s="47">
        <v>812.70699999999999</v>
      </c>
      <c r="AQ145" s="46">
        <v>1.3484399691587601</v>
      </c>
      <c r="AR145" s="42">
        <v>0.01</v>
      </c>
      <c r="AS145" s="14"/>
      <c r="AT145" s="39">
        <v>3053.0522900000001</v>
      </c>
      <c r="AU145" s="16">
        <v>769.03080352644804</v>
      </c>
      <c r="AV145" s="48">
        <v>630</v>
      </c>
      <c r="AW145" s="46">
        <v>1.2206838151213499</v>
      </c>
      <c r="AX145" s="15">
        <v>1.4999999999999999E-2</v>
      </c>
      <c r="AY145" s="3"/>
      <c r="AZ145" s="39">
        <v>238.2</v>
      </c>
      <c r="BA145" s="16">
        <v>60</v>
      </c>
      <c r="BB145" s="40">
        <v>70</v>
      </c>
      <c r="BC145" s="37">
        <v>0.85714285714285698</v>
      </c>
      <c r="BD145" s="15"/>
      <c r="BE145" s="14"/>
      <c r="BF145" s="13">
        <v>-41</v>
      </c>
      <c r="BG145" s="16">
        <v>-10.327455919395501</v>
      </c>
      <c r="BH145" s="40">
        <v>100</v>
      </c>
      <c r="BI145" s="15">
        <v>-0.1</v>
      </c>
      <c r="BJ145" s="14"/>
      <c r="BK145" s="49">
        <v>2.2842639593908601E-2</v>
      </c>
      <c r="BL145" s="52">
        <v>1.53779883695886E-2</v>
      </c>
      <c r="BM145" s="51">
        <v>-0.32678584248689801</v>
      </c>
      <c r="BN145" s="3"/>
      <c r="BO145" s="14"/>
    </row>
    <row r="146" spans="1:67" s="1" customFormat="1" ht="21.4" customHeight="1" x14ac:dyDescent="0.2">
      <c r="A146" s="32" t="s">
        <v>37</v>
      </c>
      <c r="B146" s="32" t="s">
        <v>53</v>
      </c>
      <c r="C146" s="137" t="s">
        <v>241</v>
      </c>
      <c r="D146" s="138">
        <v>3.58</v>
      </c>
      <c r="E146" s="139"/>
      <c r="F146" s="140">
        <f t="shared" si="11"/>
        <v>6.6250000000000003E-2</v>
      </c>
      <c r="G146" s="15">
        <f t="shared" si="12"/>
        <v>6.6250000000000003E-2</v>
      </c>
      <c r="H146" s="15">
        <f t="shared" si="13"/>
        <v>6.6250000000000003E-2</v>
      </c>
      <c r="I146" s="34"/>
      <c r="J146" s="34">
        <v>2.5000000000000001E-3</v>
      </c>
      <c r="K146" s="35">
        <v>0</v>
      </c>
      <c r="L146" s="15">
        <v>6.3750000000000001E-2</v>
      </c>
      <c r="M146" s="14"/>
      <c r="N146" s="36">
        <v>5</v>
      </c>
      <c r="O146" s="3"/>
      <c r="P146" s="53">
        <v>0.49399999999999999</v>
      </c>
      <c r="Q146" s="38">
        <v>0.7</v>
      </c>
      <c r="R146" s="37"/>
      <c r="S146" s="3"/>
      <c r="T146" s="13">
        <v>151</v>
      </c>
      <c r="U146" s="39">
        <v>42.1787709497207</v>
      </c>
      <c r="V146" s="40">
        <v>32</v>
      </c>
      <c r="W146" s="46">
        <v>1.3180865921787699</v>
      </c>
      <c r="X146" s="42">
        <v>1.4999999999999999E-2</v>
      </c>
      <c r="Y146" s="3"/>
      <c r="Z146" s="13">
        <v>223</v>
      </c>
      <c r="AA146" s="39">
        <v>62.290502793296099</v>
      </c>
      <c r="AB146" s="43">
        <v>38</v>
      </c>
      <c r="AC146" s="46">
        <v>1.63922375771832</v>
      </c>
      <c r="AD146" s="42">
        <v>0.01</v>
      </c>
      <c r="AE146" s="3"/>
      <c r="AF146" s="45">
        <v>552</v>
      </c>
      <c r="AG146" s="16">
        <v>154.18994413407799</v>
      </c>
      <c r="AH146" s="43">
        <v>140</v>
      </c>
      <c r="AI146" s="44">
        <v>1.1013567438148399</v>
      </c>
      <c r="AJ146" s="15">
        <v>5.0000000000000001E-3</v>
      </c>
      <c r="AK146" s="37">
        <v>0.28846153846153844</v>
      </c>
      <c r="AL146" s="84">
        <f t="shared" ref="AL146:AL173" si="14">IF(AK146&gt;=50%,AJ146+0.5%,AJ146)</f>
        <v>5.0000000000000001E-3</v>
      </c>
      <c r="AM146" s="3"/>
      <c r="AN146" s="39">
        <v>2054.1930699999998</v>
      </c>
      <c r="AO146" s="39">
        <v>573.79694692737405</v>
      </c>
      <c r="AP146" s="47">
        <v>810.68</v>
      </c>
      <c r="AQ146" s="41">
        <v>0.70779709247468103</v>
      </c>
      <c r="AR146" s="42"/>
      <c r="AS146" s="14"/>
      <c r="AT146" s="39">
        <v>2892.6345299999998</v>
      </c>
      <c r="AU146" s="16">
        <v>807.99847206703896</v>
      </c>
      <c r="AV146" s="48">
        <v>630</v>
      </c>
      <c r="AW146" s="46">
        <v>1.2825372572492699</v>
      </c>
      <c r="AX146" s="15">
        <v>1.4999999999999999E-2</v>
      </c>
      <c r="AY146" s="3"/>
      <c r="AZ146" s="39">
        <v>300.7</v>
      </c>
      <c r="BA146" s="16">
        <v>83.994413407821199</v>
      </c>
      <c r="BB146" s="40">
        <v>70</v>
      </c>
      <c r="BC146" s="44">
        <v>1.1999201915402999</v>
      </c>
      <c r="BD146" s="15">
        <v>1.8749999999999999E-2</v>
      </c>
      <c r="BE146" s="14"/>
      <c r="BF146" s="13">
        <v>-51</v>
      </c>
      <c r="BG146" s="16">
        <v>-14.245810055865901</v>
      </c>
      <c r="BH146" s="40">
        <v>100</v>
      </c>
      <c r="BI146" s="15">
        <v>-0.14000000000000001</v>
      </c>
      <c r="BJ146" s="14"/>
      <c r="BK146" s="49">
        <v>6.9252077562326902E-3</v>
      </c>
      <c r="BL146" s="52">
        <v>8.7202843812486108E-3</v>
      </c>
      <c r="BM146" s="54">
        <v>0.25920906465229998</v>
      </c>
      <c r="BN146" s="3"/>
      <c r="BO146" s="14"/>
    </row>
    <row r="147" spans="1:67" s="1" customFormat="1" ht="21.4" customHeight="1" x14ac:dyDescent="0.2">
      <c r="A147" s="32" t="s">
        <v>37</v>
      </c>
      <c r="B147" s="32" t="s">
        <v>53</v>
      </c>
      <c r="C147" s="137" t="s">
        <v>242</v>
      </c>
      <c r="D147" s="138">
        <v>2.62</v>
      </c>
      <c r="E147" s="139"/>
      <c r="F147" s="140">
        <f t="shared" si="11"/>
        <v>5.1750000000000004E-2</v>
      </c>
      <c r="G147" s="15">
        <f t="shared" si="12"/>
        <v>5.1750000000000004E-2</v>
      </c>
      <c r="H147" s="15">
        <f t="shared" si="13"/>
        <v>4.6750000000000007E-2</v>
      </c>
      <c r="I147" s="34">
        <v>2.5000000000000001E-3</v>
      </c>
      <c r="J147" s="34">
        <v>2.5000000000000001E-3</v>
      </c>
      <c r="K147" s="35">
        <v>0</v>
      </c>
      <c r="L147" s="15">
        <v>4.1750000000000002E-2</v>
      </c>
      <c r="M147" s="14"/>
      <c r="N147" s="36">
        <v>4</v>
      </c>
      <c r="O147" s="3"/>
      <c r="P147" s="37">
        <v>0.63</v>
      </c>
      <c r="Q147" s="38">
        <v>0.7</v>
      </c>
      <c r="R147" s="37"/>
      <c r="S147" s="3"/>
      <c r="T147" s="13">
        <v>40</v>
      </c>
      <c r="U147" s="39">
        <v>15.267175572519101</v>
      </c>
      <c r="V147" s="40">
        <v>32</v>
      </c>
      <c r="W147" s="41">
        <v>0.477099236641221</v>
      </c>
      <c r="X147" s="42"/>
      <c r="Y147" s="3"/>
      <c r="Z147" s="13">
        <v>120</v>
      </c>
      <c r="AA147" s="39">
        <v>45.801526717557202</v>
      </c>
      <c r="AB147" s="43">
        <v>38</v>
      </c>
      <c r="AC147" s="46">
        <v>1.2053033346725599</v>
      </c>
      <c r="AD147" s="42">
        <v>0.01</v>
      </c>
      <c r="AE147" s="3"/>
      <c r="AF147" s="45">
        <v>455</v>
      </c>
      <c r="AG147" s="16">
        <v>173.664122137405</v>
      </c>
      <c r="AH147" s="43">
        <v>140</v>
      </c>
      <c r="AI147" s="46">
        <v>1.24045801526718</v>
      </c>
      <c r="AJ147" s="15">
        <v>0.01</v>
      </c>
      <c r="AK147" s="37">
        <v>0.66666666666666663</v>
      </c>
      <c r="AL147" s="84">
        <f t="shared" si="14"/>
        <v>1.4999999999999999E-2</v>
      </c>
      <c r="AM147" s="3"/>
      <c r="AN147" s="39">
        <v>1648.39544</v>
      </c>
      <c r="AO147" s="39">
        <v>629.15856488549605</v>
      </c>
      <c r="AP147" s="47">
        <v>822.43499999999995</v>
      </c>
      <c r="AQ147" s="41">
        <v>0.76499488091520396</v>
      </c>
      <c r="AR147" s="42"/>
      <c r="AS147" s="14"/>
      <c r="AT147" s="39">
        <v>1714.4871700000001</v>
      </c>
      <c r="AU147" s="16">
        <v>654.384416030534</v>
      </c>
      <c r="AV147" s="48">
        <v>630</v>
      </c>
      <c r="AW147" s="44">
        <v>1.03870542227069</v>
      </c>
      <c r="AX147" s="15">
        <v>3.0000000000000001E-3</v>
      </c>
      <c r="AY147" s="3"/>
      <c r="AZ147" s="39">
        <v>219.4</v>
      </c>
      <c r="BA147" s="16">
        <v>83.740458015267194</v>
      </c>
      <c r="BB147" s="40">
        <v>70</v>
      </c>
      <c r="BC147" s="44">
        <v>1.19629225736096</v>
      </c>
      <c r="BD147" s="15">
        <v>1.8749999999999999E-2</v>
      </c>
      <c r="BE147" s="14"/>
      <c r="BF147" s="13">
        <v>-44</v>
      </c>
      <c r="BG147" s="16">
        <v>-16.793893129771</v>
      </c>
      <c r="BH147" s="40">
        <v>100</v>
      </c>
      <c r="BI147" s="15">
        <v>-0.17</v>
      </c>
      <c r="BJ147" s="14"/>
      <c r="BK147" s="49">
        <v>2.0322354590049101E-2</v>
      </c>
      <c r="BL147" s="52">
        <v>1.4879546528105801E-2</v>
      </c>
      <c r="BM147" s="51">
        <v>-0.26782369325493299</v>
      </c>
      <c r="BN147" s="3"/>
      <c r="BO147" s="14"/>
    </row>
    <row r="148" spans="1:67" s="1" customFormat="1" ht="21.4" customHeight="1" x14ac:dyDescent="0.2">
      <c r="A148" s="32" t="s">
        <v>37</v>
      </c>
      <c r="B148" s="32" t="s">
        <v>53</v>
      </c>
      <c r="C148" s="137" t="s">
        <v>243</v>
      </c>
      <c r="D148" s="138">
        <v>2.77</v>
      </c>
      <c r="E148" s="139"/>
      <c r="F148" s="140">
        <f t="shared" si="11"/>
        <v>2.8999999999999991E-2</v>
      </c>
      <c r="G148" s="15">
        <f t="shared" si="12"/>
        <v>2.8999999999999991E-2</v>
      </c>
      <c r="H148" s="15">
        <f t="shared" si="13"/>
        <v>2.3999999999999997E-2</v>
      </c>
      <c r="I148" s="34"/>
      <c r="J148" s="34">
        <v>2.5000000000000001E-3</v>
      </c>
      <c r="K148" s="35">
        <v>0</v>
      </c>
      <c r="L148" s="15">
        <v>2.1499999999999998E-2</v>
      </c>
      <c r="M148" s="14"/>
      <c r="N148" s="36">
        <v>3</v>
      </c>
      <c r="O148" s="3"/>
      <c r="P148" s="44">
        <v>0.71899999999999997</v>
      </c>
      <c r="Q148" s="38">
        <v>0.7</v>
      </c>
      <c r="R148" s="37">
        <v>1.5E-3</v>
      </c>
      <c r="S148" s="3"/>
      <c r="T148" s="13">
        <v>47</v>
      </c>
      <c r="U148" s="39">
        <v>16.9675090252708</v>
      </c>
      <c r="V148" s="40">
        <v>32</v>
      </c>
      <c r="W148" s="41">
        <v>0.53023465703971095</v>
      </c>
      <c r="X148" s="42"/>
      <c r="Y148" s="3"/>
      <c r="Z148" s="13">
        <v>95</v>
      </c>
      <c r="AA148" s="39">
        <v>34.296028880866402</v>
      </c>
      <c r="AB148" s="43">
        <v>38</v>
      </c>
      <c r="AC148" s="37">
        <v>0.90252707581227398</v>
      </c>
      <c r="AD148" s="42"/>
      <c r="AE148" s="3"/>
      <c r="AF148" s="45">
        <v>479</v>
      </c>
      <c r="AG148" s="16">
        <v>172.92418772563201</v>
      </c>
      <c r="AH148" s="43">
        <v>140</v>
      </c>
      <c r="AI148" s="46">
        <v>1.2351727694687999</v>
      </c>
      <c r="AJ148" s="15">
        <v>0.01</v>
      </c>
      <c r="AK148" s="37">
        <v>0.5714285714285714</v>
      </c>
      <c r="AL148" s="84">
        <f t="shared" si="14"/>
        <v>1.4999999999999999E-2</v>
      </c>
      <c r="AM148" s="3"/>
      <c r="AN148" s="39">
        <v>2724.40742</v>
      </c>
      <c r="AO148" s="39">
        <v>983.540584837545</v>
      </c>
      <c r="AP148" s="47">
        <v>776.17899999999997</v>
      </c>
      <c r="AQ148" s="46">
        <v>1.26715691204934</v>
      </c>
      <c r="AR148" s="42">
        <v>0.01</v>
      </c>
      <c r="AS148" s="14"/>
      <c r="AT148" s="39">
        <v>1558.2303300000001</v>
      </c>
      <c r="AU148" s="16">
        <v>562.538025270758</v>
      </c>
      <c r="AV148" s="48">
        <v>630</v>
      </c>
      <c r="AW148" s="37">
        <v>0.89291750042977502</v>
      </c>
      <c r="AX148" s="15"/>
      <c r="AY148" s="3"/>
      <c r="AZ148" s="39">
        <v>161.4</v>
      </c>
      <c r="BA148" s="16">
        <v>58.267148014440401</v>
      </c>
      <c r="BB148" s="40">
        <v>70</v>
      </c>
      <c r="BC148" s="37">
        <v>0.83238782877772099</v>
      </c>
      <c r="BD148" s="15"/>
      <c r="BE148" s="14"/>
      <c r="BF148" s="13">
        <v>-50</v>
      </c>
      <c r="BG148" s="16">
        <v>-18.050541516245499</v>
      </c>
      <c r="BH148" s="40">
        <v>100</v>
      </c>
      <c r="BI148" s="15">
        <v>-0.18</v>
      </c>
      <c r="BJ148" s="14"/>
      <c r="BK148" s="49">
        <v>6.6334991708126003E-3</v>
      </c>
      <c r="BL148" s="52">
        <v>1.19005950297515E-2</v>
      </c>
      <c r="BM148" s="54">
        <v>0.79401470073503899</v>
      </c>
      <c r="BN148" s="3"/>
      <c r="BO148" s="14"/>
    </row>
    <row r="149" spans="1:67" s="1" customFormat="1" ht="21.4" customHeight="1" x14ac:dyDescent="0.2">
      <c r="A149" s="32" t="s">
        <v>37</v>
      </c>
      <c r="B149" s="32" t="s">
        <v>53</v>
      </c>
      <c r="C149" s="137" t="s">
        <v>244</v>
      </c>
      <c r="D149" s="138">
        <v>4.2</v>
      </c>
      <c r="E149" s="139"/>
      <c r="F149" s="140">
        <f t="shared" si="11"/>
        <v>3.7749999999999999E-2</v>
      </c>
      <c r="G149" s="15">
        <f t="shared" si="12"/>
        <v>3.7749999999999999E-2</v>
      </c>
      <c r="H149" s="15">
        <f t="shared" si="13"/>
        <v>3.7749999999999999E-2</v>
      </c>
      <c r="I149" s="34">
        <v>0</v>
      </c>
      <c r="J149" s="34">
        <v>2.5000000000000001E-3</v>
      </c>
      <c r="K149" s="35">
        <v>0</v>
      </c>
      <c r="L149" s="15">
        <v>3.5249999999999997E-2</v>
      </c>
      <c r="M149" s="14"/>
      <c r="N149" s="36">
        <v>6</v>
      </c>
      <c r="O149" s="3"/>
      <c r="P149" s="44">
        <v>0.77100000000000002</v>
      </c>
      <c r="Q149" s="38">
        <v>0.7</v>
      </c>
      <c r="R149" s="37">
        <v>7.4999999999999997E-3</v>
      </c>
      <c r="S149" s="3"/>
      <c r="T149" s="13">
        <v>116</v>
      </c>
      <c r="U149" s="39">
        <v>27.619047619047599</v>
      </c>
      <c r="V149" s="40">
        <v>32</v>
      </c>
      <c r="W149" s="37">
        <v>0.86309523809523803</v>
      </c>
      <c r="X149" s="42"/>
      <c r="Y149" s="3"/>
      <c r="Z149" s="13">
        <v>180</v>
      </c>
      <c r="AA149" s="39">
        <v>42.857142857142797</v>
      </c>
      <c r="AB149" s="43">
        <v>38</v>
      </c>
      <c r="AC149" s="44">
        <v>1.1278195488721801</v>
      </c>
      <c r="AD149" s="42">
        <v>6.4999999999999997E-3</v>
      </c>
      <c r="AE149" s="3"/>
      <c r="AF149" s="45">
        <v>661</v>
      </c>
      <c r="AG149" s="16">
        <v>157.38095238095201</v>
      </c>
      <c r="AH149" s="43">
        <v>140</v>
      </c>
      <c r="AI149" s="44">
        <v>1.12414965986394</v>
      </c>
      <c r="AJ149" s="15">
        <v>6.0000000000000001E-3</v>
      </c>
      <c r="AK149" s="37">
        <v>0.33333333333333331</v>
      </c>
      <c r="AL149" s="84">
        <f t="shared" si="14"/>
        <v>6.0000000000000001E-3</v>
      </c>
      <c r="AM149" s="3"/>
      <c r="AN149" s="39">
        <v>4118.9509399999997</v>
      </c>
      <c r="AO149" s="39">
        <v>980.70260476190504</v>
      </c>
      <c r="AP149" s="47">
        <v>883.05499999999995</v>
      </c>
      <c r="AQ149" s="44">
        <v>1.1105793011328899</v>
      </c>
      <c r="AR149" s="42">
        <v>5.4999999999999997E-3</v>
      </c>
      <c r="AS149" s="14"/>
      <c r="AT149" s="39">
        <v>2920.7630300000001</v>
      </c>
      <c r="AU149" s="16">
        <v>695.41976904761896</v>
      </c>
      <c r="AV149" s="48">
        <v>630</v>
      </c>
      <c r="AW149" s="44">
        <v>1.1038409032501899</v>
      </c>
      <c r="AX149" s="15">
        <v>7.4999999999999997E-3</v>
      </c>
      <c r="AY149" s="3"/>
      <c r="AZ149" s="39">
        <v>274.7</v>
      </c>
      <c r="BA149" s="16">
        <v>65.404761904761898</v>
      </c>
      <c r="BB149" s="40">
        <v>70</v>
      </c>
      <c r="BC149" s="44">
        <v>0.934353741496599</v>
      </c>
      <c r="BD149" s="15">
        <v>2.2499999999999998E-3</v>
      </c>
      <c r="BE149" s="14"/>
      <c r="BF149" s="13">
        <v>-28</v>
      </c>
      <c r="BG149" s="16">
        <v>-6.6666666666666696</v>
      </c>
      <c r="BH149" s="40">
        <v>100</v>
      </c>
      <c r="BI149" s="15">
        <v>-7.0000000000000007E-2</v>
      </c>
      <c r="BJ149" s="14"/>
      <c r="BK149" s="49">
        <v>1.7119838872104699E-2</v>
      </c>
      <c r="BL149" s="52">
        <v>1.58912258338645E-2</v>
      </c>
      <c r="BM149" s="50">
        <v>-7.1765455704265901E-2</v>
      </c>
      <c r="BN149" s="3"/>
      <c r="BO149" s="14"/>
    </row>
    <row r="150" spans="1:67" s="1" customFormat="1" ht="21.4" customHeight="1" x14ac:dyDescent="0.2">
      <c r="A150" s="32" t="s">
        <v>37</v>
      </c>
      <c r="B150" s="32" t="s">
        <v>53</v>
      </c>
      <c r="C150" s="137" t="s">
        <v>245</v>
      </c>
      <c r="D150" s="138">
        <v>3.13</v>
      </c>
      <c r="E150" s="139"/>
      <c r="F150" s="140">
        <f t="shared" si="11"/>
        <v>5.6500000000000002E-2</v>
      </c>
      <c r="G150" s="15">
        <f t="shared" si="12"/>
        <v>5.6500000000000002E-2</v>
      </c>
      <c r="H150" s="15">
        <f t="shared" si="13"/>
        <v>5.6500000000000002E-2</v>
      </c>
      <c r="I150" s="34">
        <v>0</v>
      </c>
      <c r="J150" s="34">
        <v>0</v>
      </c>
      <c r="K150" s="35">
        <v>0</v>
      </c>
      <c r="L150" s="15">
        <v>5.6500000000000002E-2</v>
      </c>
      <c r="M150" s="14"/>
      <c r="N150" s="36">
        <v>6</v>
      </c>
      <c r="O150" s="3"/>
      <c r="P150" s="37">
        <v>0.66700000000000004</v>
      </c>
      <c r="Q150" s="38">
        <v>0.7</v>
      </c>
      <c r="R150" s="37"/>
      <c r="S150" s="3"/>
      <c r="T150" s="13">
        <v>126</v>
      </c>
      <c r="U150" s="39">
        <v>40.255591054313101</v>
      </c>
      <c r="V150" s="40">
        <v>32</v>
      </c>
      <c r="W150" s="46">
        <v>1.25798722044728</v>
      </c>
      <c r="X150" s="42">
        <v>1.4999999999999999E-2</v>
      </c>
      <c r="Y150" s="3"/>
      <c r="Z150" s="13">
        <v>163</v>
      </c>
      <c r="AA150" s="39">
        <v>52.076677316293903</v>
      </c>
      <c r="AB150" s="43">
        <v>38</v>
      </c>
      <c r="AC150" s="46">
        <v>1.3704388767445801</v>
      </c>
      <c r="AD150" s="42">
        <v>0.01</v>
      </c>
      <c r="AE150" s="3"/>
      <c r="AF150" s="45">
        <v>478</v>
      </c>
      <c r="AG150" s="16">
        <v>152.71565495207699</v>
      </c>
      <c r="AH150" s="43">
        <v>140</v>
      </c>
      <c r="AI150" s="44">
        <v>1.09082610680055</v>
      </c>
      <c r="AJ150" s="15">
        <v>4.4999999999999997E-3</v>
      </c>
      <c r="AK150" s="37">
        <v>0.30434782608695654</v>
      </c>
      <c r="AL150" s="84">
        <f t="shared" si="14"/>
        <v>4.4999999999999997E-3</v>
      </c>
      <c r="AM150" s="3"/>
      <c r="AN150" s="39">
        <v>2651.3267700000001</v>
      </c>
      <c r="AO150" s="39">
        <v>847.069255591054</v>
      </c>
      <c r="AP150" s="47">
        <v>715.952</v>
      </c>
      <c r="AQ150" s="44">
        <v>1.18313693598321</v>
      </c>
      <c r="AR150" s="42">
        <v>8.9999999999999993E-3</v>
      </c>
      <c r="AS150" s="14"/>
      <c r="AT150" s="39">
        <v>2896.1637900000001</v>
      </c>
      <c r="AU150" s="16">
        <v>925.29194568690104</v>
      </c>
      <c r="AV150" s="48">
        <v>630</v>
      </c>
      <c r="AW150" s="46">
        <v>1.4687173741061901</v>
      </c>
      <c r="AX150" s="15">
        <v>1.4999999999999999E-2</v>
      </c>
      <c r="AY150" s="3"/>
      <c r="AZ150" s="39">
        <v>206.1</v>
      </c>
      <c r="BA150" s="16">
        <v>65.846645367412094</v>
      </c>
      <c r="BB150" s="40">
        <v>70</v>
      </c>
      <c r="BC150" s="44">
        <v>0.94066636239160195</v>
      </c>
      <c r="BD150" s="15">
        <v>3.0000000000000001E-3</v>
      </c>
      <c r="BE150" s="14"/>
      <c r="BF150" s="13">
        <v>-44</v>
      </c>
      <c r="BG150" s="16">
        <v>-14.057507987220401</v>
      </c>
      <c r="BH150" s="40">
        <v>100</v>
      </c>
      <c r="BI150" s="15">
        <v>-0.14000000000000001</v>
      </c>
      <c r="BJ150" s="14"/>
      <c r="BK150" s="49">
        <v>1.8430439952437601E-2</v>
      </c>
      <c r="BL150" s="49">
        <v>1.97803290094926E-2</v>
      </c>
      <c r="BM150" s="50">
        <v>7.3242367547306605E-2</v>
      </c>
      <c r="BN150" s="3"/>
      <c r="BO150" s="14"/>
    </row>
    <row r="151" spans="1:67" s="1" customFormat="1" ht="21.4" customHeight="1" x14ac:dyDescent="0.2">
      <c r="A151" s="32" t="s">
        <v>37</v>
      </c>
      <c r="B151" s="32" t="s">
        <v>53</v>
      </c>
      <c r="C151" s="137" t="s">
        <v>246</v>
      </c>
      <c r="D151" s="138">
        <v>2.42</v>
      </c>
      <c r="E151" s="139"/>
      <c r="F151" s="140">
        <f t="shared" si="11"/>
        <v>0.09</v>
      </c>
      <c r="G151" s="15">
        <f t="shared" si="12"/>
        <v>9.5750000000000002E-2</v>
      </c>
      <c r="H151" s="15">
        <f t="shared" si="13"/>
        <v>9.5750000000000002E-2</v>
      </c>
      <c r="I151" s="34">
        <v>2.5000000000000001E-3</v>
      </c>
      <c r="J151" s="34">
        <v>2.5000000000000001E-3</v>
      </c>
      <c r="K151" s="35">
        <v>0</v>
      </c>
      <c r="L151" s="15">
        <v>9.0749999999999997E-2</v>
      </c>
      <c r="M151" s="14"/>
      <c r="N151" s="36">
        <v>7</v>
      </c>
      <c r="O151" s="3"/>
      <c r="P151" s="44">
        <v>0.70699999999999996</v>
      </c>
      <c r="Q151" s="38">
        <v>0.7</v>
      </c>
      <c r="R151" s="37">
        <v>7.5000000000000002E-4</v>
      </c>
      <c r="S151" s="3"/>
      <c r="T151" s="13">
        <v>161</v>
      </c>
      <c r="U151" s="39">
        <v>66.528925619834695</v>
      </c>
      <c r="V151" s="40">
        <v>32</v>
      </c>
      <c r="W151" s="46">
        <v>2.0790289256198302</v>
      </c>
      <c r="X151" s="42">
        <v>1.4999999999999999E-2</v>
      </c>
      <c r="Y151" s="3"/>
      <c r="Z151" s="13">
        <v>216</v>
      </c>
      <c r="AA151" s="39">
        <v>89.2561983471074</v>
      </c>
      <c r="AB151" s="43">
        <v>38</v>
      </c>
      <c r="AC151" s="46">
        <v>2.3488473249238799</v>
      </c>
      <c r="AD151" s="42">
        <v>0.01</v>
      </c>
      <c r="AE151" s="3"/>
      <c r="AF151" s="45">
        <v>591</v>
      </c>
      <c r="AG151" s="16">
        <v>244.214876033058</v>
      </c>
      <c r="AH151" s="43">
        <v>140</v>
      </c>
      <c r="AI151" s="46">
        <v>1.7443919716647001</v>
      </c>
      <c r="AJ151" s="15">
        <v>0.01</v>
      </c>
      <c r="AK151" s="37">
        <v>0.45833333333333331</v>
      </c>
      <c r="AL151" s="84">
        <f t="shared" si="14"/>
        <v>0.01</v>
      </c>
      <c r="AM151" s="3"/>
      <c r="AN151" s="39">
        <v>3979.40409</v>
      </c>
      <c r="AO151" s="39">
        <v>1644.3818553719</v>
      </c>
      <c r="AP151" s="47">
        <v>943</v>
      </c>
      <c r="AQ151" s="46">
        <v>1.74377715309852</v>
      </c>
      <c r="AR151" s="42">
        <v>0.01</v>
      </c>
      <c r="AS151" s="14"/>
      <c r="AT151" s="39">
        <v>2165.4020099999998</v>
      </c>
      <c r="AU151" s="16">
        <v>894.79421900826401</v>
      </c>
      <c r="AV151" s="48">
        <v>630</v>
      </c>
      <c r="AW151" s="46">
        <v>1.4203082841401</v>
      </c>
      <c r="AX151" s="15">
        <v>1.4999999999999999E-2</v>
      </c>
      <c r="AY151" s="3"/>
      <c r="AZ151" s="39">
        <v>266.39999999999998</v>
      </c>
      <c r="BA151" s="16">
        <v>110.082644628099</v>
      </c>
      <c r="BB151" s="40">
        <v>70</v>
      </c>
      <c r="BC151" s="46">
        <v>1.5726092089728401</v>
      </c>
      <c r="BD151" s="15">
        <v>0.03</v>
      </c>
      <c r="BE151" s="14"/>
      <c r="BF151" s="13">
        <v>-36</v>
      </c>
      <c r="BG151" s="16">
        <v>-14.876033057851201</v>
      </c>
      <c r="BH151" s="40">
        <v>100</v>
      </c>
      <c r="BI151" s="15">
        <v>-0.15</v>
      </c>
      <c r="BJ151" s="14"/>
      <c r="BK151" s="49">
        <v>2.8423772609819101E-2</v>
      </c>
      <c r="BL151" s="52">
        <v>1.64712153518124E-2</v>
      </c>
      <c r="BM151" s="51">
        <v>-0.42051269625896298</v>
      </c>
      <c r="BN151" s="3"/>
      <c r="BO151" s="14"/>
    </row>
    <row r="152" spans="1:67" s="1" customFormat="1" ht="21.4" customHeight="1" x14ac:dyDescent="0.2">
      <c r="A152" s="32" t="s">
        <v>37</v>
      </c>
      <c r="B152" s="32" t="s">
        <v>53</v>
      </c>
      <c r="C152" s="137" t="s">
        <v>247</v>
      </c>
      <c r="D152" s="138">
        <v>2.56</v>
      </c>
      <c r="E152" s="139"/>
      <c r="F152" s="140">
        <f t="shared" si="11"/>
        <v>7.0629999999999998E-2</v>
      </c>
      <c r="G152" s="15">
        <f t="shared" si="12"/>
        <v>7.0629999999999998E-2</v>
      </c>
      <c r="H152" s="15">
        <f t="shared" si="13"/>
        <v>7.0629999999999998E-2</v>
      </c>
      <c r="I152" s="34">
        <v>0</v>
      </c>
      <c r="J152" s="34">
        <v>0</v>
      </c>
      <c r="K152" s="35">
        <v>0</v>
      </c>
      <c r="L152" s="15">
        <v>7.0629999999999998E-2</v>
      </c>
      <c r="M152" s="14"/>
      <c r="N152" s="36">
        <v>5</v>
      </c>
      <c r="O152" s="3"/>
      <c r="P152" s="53">
        <v>0.307</v>
      </c>
      <c r="Q152" s="38">
        <v>0.7</v>
      </c>
      <c r="R152" s="37"/>
      <c r="S152" s="3"/>
      <c r="T152" s="13">
        <v>122</v>
      </c>
      <c r="U152" s="39">
        <v>47.65625</v>
      </c>
      <c r="V152" s="40">
        <v>32</v>
      </c>
      <c r="W152" s="46">
        <v>1.4892578125</v>
      </c>
      <c r="X152" s="42">
        <v>1.4999999999999999E-2</v>
      </c>
      <c r="Y152" s="3"/>
      <c r="Z152" s="13">
        <v>230</v>
      </c>
      <c r="AA152" s="39">
        <v>89.84375</v>
      </c>
      <c r="AB152" s="43">
        <v>38</v>
      </c>
      <c r="AC152" s="46">
        <v>2.3643092105263199</v>
      </c>
      <c r="AD152" s="42">
        <v>0.01</v>
      </c>
      <c r="AE152" s="3"/>
      <c r="AF152" s="45">
        <v>436</v>
      </c>
      <c r="AG152" s="16">
        <v>170.3125</v>
      </c>
      <c r="AH152" s="43">
        <v>140</v>
      </c>
      <c r="AI152" s="46">
        <v>1.2165178571428601</v>
      </c>
      <c r="AJ152" s="15">
        <v>0.01</v>
      </c>
      <c r="AK152" s="37">
        <v>0.45</v>
      </c>
      <c r="AL152" s="84">
        <f t="shared" si="14"/>
        <v>0.01</v>
      </c>
      <c r="AM152" s="3"/>
      <c r="AN152" s="39">
        <v>1526.47136</v>
      </c>
      <c r="AO152" s="39">
        <v>596.27787499999999</v>
      </c>
      <c r="AP152" s="47">
        <v>822.52200000000005</v>
      </c>
      <c r="AQ152" s="41">
        <v>0.72493851228295403</v>
      </c>
      <c r="AR152" s="42"/>
      <c r="AS152" s="14"/>
      <c r="AT152" s="39">
        <v>2308.4553999999998</v>
      </c>
      <c r="AU152" s="16">
        <v>901.74039062500003</v>
      </c>
      <c r="AV152" s="48">
        <v>630</v>
      </c>
      <c r="AW152" s="46">
        <v>1.4313339533730201</v>
      </c>
      <c r="AX152" s="15">
        <v>1.4999999999999999E-2</v>
      </c>
      <c r="AY152" s="3"/>
      <c r="AZ152" s="39">
        <v>223.3</v>
      </c>
      <c r="BA152" s="16">
        <v>87.2265625</v>
      </c>
      <c r="BB152" s="40">
        <v>70</v>
      </c>
      <c r="BC152" s="44">
        <v>1.24609375</v>
      </c>
      <c r="BD152" s="15">
        <v>2.0629999999999999E-2</v>
      </c>
      <c r="BE152" s="14"/>
      <c r="BF152" s="13">
        <v>63</v>
      </c>
      <c r="BG152" s="16">
        <v>24.609375</v>
      </c>
      <c r="BH152" s="40">
        <v>100</v>
      </c>
      <c r="BI152" s="15">
        <v>0.25</v>
      </c>
      <c r="BJ152" s="14"/>
      <c r="BK152" s="49">
        <v>4.0437158469945403E-2</v>
      </c>
      <c r="BL152" s="49">
        <v>3.6420537010159702E-2</v>
      </c>
      <c r="BM152" s="50">
        <v>-9.9329963127132798E-2</v>
      </c>
      <c r="BN152" s="3"/>
      <c r="BO152" s="14"/>
    </row>
    <row r="153" spans="1:67" s="1" customFormat="1" ht="21.4" customHeight="1" x14ac:dyDescent="0.2">
      <c r="A153" s="32" t="s">
        <v>37</v>
      </c>
      <c r="B153" s="32" t="s">
        <v>53</v>
      </c>
      <c r="C153" s="137" t="s">
        <v>248</v>
      </c>
      <c r="D153" s="138">
        <v>3.67</v>
      </c>
      <c r="E153" s="139"/>
      <c r="F153" s="140">
        <f t="shared" si="11"/>
        <v>6.3750000000000015E-2</v>
      </c>
      <c r="G153" s="15">
        <f t="shared" si="12"/>
        <v>6.3750000000000015E-2</v>
      </c>
      <c r="H153" s="15">
        <f t="shared" si="13"/>
        <v>5.8750000000000004E-2</v>
      </c>
      <c r="I153" s="34">
        <v>2.5000000000000001E-3</v>
      </c>
      <c r="J153" s="34">
        <v>2.5000000000000001E-3</v>
      </c>
      <c r="K153" s="35">
        <v>0</v>
      </c>
      <c r="L153" s="15">
        <v>5.3749999999999999E-2</v>
      </c>
      <c r="M153" s="14"/>
      <c r="N153" s="36">
        <v>5</v>
      </c>
      <c r="O153" s="3"/>
      <c r="P153" s="44">
        <v>0.79600000000000004</v>
      </c>
      <c r="Q153" s="38">
        <v>0.7</v>
      </c>
      <c r="R153" s="37">
        <v>9.75E-3</v>
      </c>
      <c r="S153" s="3"/>
      <c r="T153" s="13">
        <v>113</v>
      </c>
      <c r="U153" s="39">
        <v>30.7901907356948</v>
      </c>
      <c r="V153" s="40">
        <v>32</v>
      </c>
      <c r="W153" s="37">
        <v>0.96219346049046295</v>
      </c>
      <c r="X153" s="42"/>
      <c r="Y153" s="3"/>
      <c r="Z153" s="13">
        <v>175</v>
      </c>
      <c r="AA153" s="39">
        <v>47.683923705722101</v>
      </c>
      <c r="AB153" s="43">
        <v>38</v>
      </c>
      <c r="AC153" s="46">
        <v>1.2548400975189999</v>
      </c>
      <c r="AD153" s="42">
        <v>0.01</v>
      </c>
      <c r="AE153" s="3"/>
      <c r="AF153" s="45">
        <v>736</v>
      </c>
      <c r="AG153" s="16">
        <v>200.54495912806499</v>
      </c>
      <c r="AH153" s="43">
        <v>140</v>
      </c>
      <c r="AI153" s="46">
        <v>1.4324639937718899</v>
      </c>
      <c r="AJ153" s="15">
        <v>0.01</v>
      </c>
      <c r="AK153" s="37">
        <v>0.52564102564102566</v>
      </c>
      <c r="AL153" s="84">
        <f t="shared" si="14"/>
        <v>1.4999999999999999E-2</v>
      </c>
      <c r="AM153" s="3"/>
      <c r="AN153" s="39">
        <v>4091.0913</v>
      </c>
      <c r="AO153" s="39">
        <v>1114.73877384196</v>
      </c>
      <c r="AP153" s="47">
        <v>943</v>
      </c>
      <c r="AQ153" s="44">
        <v>1.18211959050049</v>
      </c>
      <c r="AR153" s="42">
        <v>8.9999999999999993E-3</v>
      </c>
      <c r="AS153" s="14"/>
      <c r="AT153" s="39">
        <v>2946.4142200000001</v>
      </c>
      <c r="AU153" s="16">
        <v>802.83766212534101</v>
      </c>
      <c r="AV153" s="48">
        <v>630</v>
      </c>
      <c r="AW153" s="46">
        <v>1.2743454954370499</v>
      </c>
      <c r="AX153" s="15">
        <v>1.4999999999999999E-2</v>
      </c>
      <c r="AY153" s="3"/>
      <c r="AZ153" s="39">
        <v>185.4</v>
      </c>
      <c r="BA153" s="16">
        <v>50.5177111716621</v>
      </c>
      <c r="BB153" s="40">
        <v>70</v>
      </c>
      <c r="BC153" s="41">
        <v>0.72168158816660199</v>
      </c>
      <c r="BD153" s="15"/>
      <c r="BE153" s="14"/>
      <c r="BF153" s="13">
        <v>97</v>
      </c>
      <c r="BG153" s="16">
        <v>26.430517711171699</v>
      </c>
      <c r="BH153" s="40">
        <v>100</v>
      </c>
      <c r="BI153" s="15">
        <v>0.26</v>
      </c>
      <c r="BJ153" s="14"/>
      <c r="BK153" s="49">
        <v>8.9596814335490306E-3</v>
      </c>
      <c r="BL153" s="52">
        <v>7.23238134374358E-3</v>
      </c>
      <c r="BM153" s="51">
        <v>-0.19278588224550799</v>
      </c>
      <c r="BN153" s="3"/>
      <c r="BO153" s="14"/>
    </row>
    <row r="154" spans="1:67" s="1" customFormat="1" ht="21.4" customHeight="1" x14ac:dyDescent="0.2">
      <c r="A154" s="32" t="s">
        <v>37</v>
      </c>
      <c r="B154" s="32" t="s">
        <v>53</v>
      </c>
      <c r="C154" s="137" t="s">
        <v>249</v>
      </c>
      <c r="D154" s="138">
        <v>2.4500000000000002</v>
      </c>
      <c r="E154" s="139"/>
      <c r="F154" s="140">
        <f t="shared" si="11"/>
        <v>5.2999999999999999E-2</v>
      </c>
      <c r="G154" s="15">
        <f t="shared" si="12"/>
        <v>5.2999999999999999E-2</v>
      </c>
      <c r="H154" s="15">
        <f t="shared" si="13"/>
        <v>5.3000000000000005E-2</v>
      </c>
      <c r="I154" s="34">
        <v>2.5000000000000001E-3</v>
      </c>
      <c r="J154" s="34">
        <v>2.5000000000000001E-3</v>
      </c>
      <c r="K154" s="35">
        <v>0</v>
      </c>
      <c r="L154" s="15">
        <v>4.8000000000000001E-2</v>
      </c>
      <c r="M154" s="14"/>
      <c r="N154" s="36">
        <v>5</v>
      </c>
      <c r="O154" s="3"/>
      <c r="P154" s="37">
        <v>0.64900000000000002</v>
      </c>
      <c r="Q154" s="38">
        <v>0.7</v>
      </c>
      <c r="R154" s="37"/>
      <c r="S154" s="3"/>
      <c r="T154" s="13">
        <v>76</v>
      </c>
      <c r="U154" s="39">
        <v>31.020408163265301</v>
      </c>
      <c r="V154" s="40">
        <v>32</v>
      </c>
      <c r="W154" s="37">
        <v>0.969387755102041</v>
      </c>
      <c r="X154" s="42"/>
      <c r="Y154" s="3"/>
      <c r="Z154" s="13">
        <v>117</v>
      </c>
      <c r="AA154" s="39">
        <v>47.755102040816297</v>
      </c>
      <c r="AB154" s="43">
        <v>38</v>
      </c>
      <c r="AC154" s="46">
        <v>1.25671321160043</v>
      </c>
      <c r="AD154" s="42">
        <v>0.01</v>
      </c>
      <c r="AE154" s="3"/>
      <c r="AF154" s="45">
        <v>483</v>
      </c>
      <c r="AG154" s="16">
        <v>197.142857142857</v>
      </c>
      <c r="AH154" s="43">
        <v>140</v>
      </c>
      <c r="AI154" s="46">
        <v>1.40816326530612</v>
      </c>
      <c r="AJ154" s="15">
        <v>0.01</v>
      </c>
      <c r="AK154" s="37">
        <v>0.45121951219512196</v>
      </c>
      <c r="AL154" s="84">
        <f t="shared" si="14"/>
        <v>0.01</v>
      </c>
      <c r="AM154" s="3"/>
      <c r="AN154" s="39">
        <v>2621.3890000000001</v>
      </c>
      <c r="AO154" s="39">
        <v>1069.95469387755</v>
      </c>
      <c r="AP154" s="47">
        <v>892.19799999999998</v>
      </c>
      <c r="AQ154" s="46">
        <v>1.1992345800792501</v>
      </c>
      <c r="AR154" s="42">
        <v>0.01</v>
      </c>
      <c r="AS154" s="14"/>
      <c r="AT154" s="39">
        <v>1908.05079</v>
      </c>
      <c r="AU154" s="16">
        <v>778.79624081632596</v>
      </c>
      <c r="AV154" s="48">
        <v>630</v>
      </c>
      <c r="AW154" s="46">
        <v>1.2361845092322601</v>
      </c>
      <c r="AX154" s="15">
        <v>1.4999999999999999E-2</v>
      </c>
      <c r="AY154" s="3"/>
      <c r="AZ154" s="39">
        <v>161.9</v>
      </c>
      <c r="BA154" s="16">
        <v>66.081632653061206</v>
      </c>
      <c r="BB154" s="40">
        <v>70</v>
      </c>
      <c r="BC154" s="44">
        <v>0.94402332361515995</v>
      </c>
      <c r="BD154" s="15">
        <v>3.0000000000000001E-3</v>
      </c>
      <c r="BE154" s="14"/>
      <c r="BF154" s="13">
        <v>7</v>
      </c>
      <c r="BG154" s="16">
        <v>2.8571428571428599</v>
      </c>
      <c r="BH154" s="40">
        <v>100</v>
      </c>
      <c r="BI154" s="15">
        <v>0.03</v>
      </c>
      <c r="BJ154" s="14"/>
      <c r="BK154" s="49">
        <v>2.1840873634945399E-2</v>
      </c>
      <c r="BL154" s="52">
        <v>1.32844709115896E-2</v>
      </c>
      <c r="BM154" s="51">
        <v>-0.39176101040507599</v>
      </c>
      <c r="BN154" s="3"/>
      <c r="BO154" s="14"/>
    </row>
    <row r="155" spans="1:67" s="1" customFormat="1" ht="21.4" customHeight="1" x14ac:dyDescent="0.2">
      <c r="A155" s="32" t="s">
        <v>37</v>
      </c>
      <c r="B155" s="32" t="s">
        <v>53</v>
      </c>
      <c r="C155" s="137" t="s">
        <v>250</v>
      </c>
      <c r="D155" s="138">
        <v>2.69</v>
      </c>
      <c r="E155" s="139"/>
      <c r="F155" s="140">
        <f t="shared" si="11"/>
        <v>8.6630000000000013E-2</v>
      </c>
      <c r="G155" s="15">
        <f t="shared" si="12"/>
        <v>8.6630000000000013E-2</v>
      </c>
      <c r="H155" s="15">
        <f t="shared" si="13"/>
        <v>8.1630000000000008E-2</v>
      </c>
      <c r="I155" s="34">
        <v>0</v>
      </c>
      <c r="J155" s="34">
        <v>2.5000000000000001E-3</v>
      </c>
      <c r="K155" s="35">
        <v>0</v>
      </c>
      <c r="L155" s="15">
        <v>7.9130000000000006E-2</v>
      </c>
      <c r="M155" s="14"/>
      <c r="N155" s="36">
        <v>6</v>
      </c>
      <c r="O155" s="3"/>
      <c r="P155" s="37">
        <v>0.60299999999999998</v>
      </c>
      <c r="Q155" s="38">
        <v>0.7</v>
      </c>
      <c r="R155" s="37"/>
      <c r="S155" s="3"/>
      <c r="T155" s="13">
        <v>106</v>
      </c>
      <c r="U155" s="39">
        <v>39.405204460966502</v>
      </c>
      <c r="V155" s="40">
        <v>32</v>
      </c>
      <c r="W155" s="46">
        <v>1.2314126394052001</v>
      </c>
      <c r="X155" s="42">
        <v>1.4999999999999999E-2</v>
      </c>
      <c r="Y155" s="3"/>
      <c r="Z155" s="13">
        <v>136</v>
      </c>
      <c r="AA155" s="39">
        <v>50.557620817843897</v>
      </c>
      <c r="AB155" s="43">
        <v>38</v>
      </c>
      <c r="AC155" s="46">
        <v>1.33046370573273</v>
      </c>
      <c r="AD155" s="42">
        <v>0.01</v>
      </c>
      <c r="AE155" s="3"/>
      <c r="AF155" s="45">
        <v>559</v>
      </c>
      <c r="AG155" s="16">
        <v>207.806691449814</v>
      </c>
      <c r="AH155" s="43">
        <v>140</v>
      </c>
      <c r="AI155" s="46">
        <v>1.48433351035581</v>
      </c>
      <c r="AJ155" s="15">
        <v>0.01</v>
      </c>
      <c r="AK155" s="37">
        <v>0.5056179775280899</v>
      </c>
      <c r="AL155" s="84">
        <f t="shared" si="14"/>
        <v>1.4999999999999999E-2</v>
      </c>
      <c r="AM155" s="3"/>
      <c r="AN155" s="39">
        <v>2749.4387999999999</v>
      </c>
      <c r="AO155" s="39">
        <v>1022.09620817844</v>
      </c>
      <c r="AP155" s="47">
        <v>843.14700000000005</v>
      </c>
      <c r="AQ155" s="46">
        <v>1.2122396310233401</v>
      </c>
      <c r="AR155" s="42">
        <v>0.01</v>
      </c>
      <c r="AS155" s="14"/>
      <c r="AT155" s="39">
        <v>2147.4923800000001</v>
      </c>
      <c r="AU155" s="16">
        <v>798.32430483271401</v>
      </c>
      <c r="AV155" s="48">
        <v>630</v>
      </c>
      <c r="AW155" s="46">
        <v>1.2671814362424001</v>
      </c>
      <c r="AX155" s="15">
        <v>1.4999999999999999E-2</v>
      </c>
      <c r="AY155" s="3"/>
      <c r="AZ155" s="39">
        <v>227.7</v>
      </c>
      <c r="BA155" s="16">
        <v>84.646840148698899</v>
      </c>
      <c r="BB155" s="40">
        <v>70</v>
      </c>
      <c r="BC155" s="44">
        <v>1.20924057355284</v>
      </c>
      <c r="BD155" s="15">
        <v>1.9130000000000001E-2</v>
      </c>
      <c r="BE155" s="14"/>
      <c r="BF155" s="13">
        <v>31</v>
      </c>
      <c r="BG155" s="16">
        <v>11.524163568773201</v>
      </c>
      <c r="BH155" s="40">
        <v>100</v>
      </c>
      <c r="BI155" s="15">
        <v>0.12</v>
      </c>
      <c r="BJ155" s="14"/>
      <c r="BK155" s="49">
        <v>1.2903225806451601E-2</v>
      </c>
      <c r="BL155" s="52">
        <v>1.3499851323223301E-2</v>
      </c>
      <c r="BM155" s="50">
        <v>4.6238477549806797E-2</v>
      </c>
      <c r="BN155" s="3"/>
      <c r="BO155" s="14"/>
    </row>
    <row r="156" spans="1:67" s="1" customFormat="1" ht="21.4" customHeight="1" x14ac:dyDescent="0.2">
      <c r="A156" s="32" t="s">
        <v>37</v>
      </c>
      <c r="B156" s="32" t="s">
        <v>53</v>
      </c>
      <c r="C156" s="137" t="s">
        <v>251</v>
      </c>
      <c r="D156" s="138">
        <v>3.3</v>
      </c>
      <c r="E156" s="139"/>
      <c r="F156" s="140">
        <f t="shared" si="11"/>
        <v>8.3750000000000005E-2</v>
      </c>
      <c r="G156" s="15">
        <f t="shared" si="12"/>
        <v>8.3750000000000005E-2</v>
      </c>
      <c r="H156" s="15">
        <f t="shared" si="13"/>
        <v>8.3750000000000005E-2</v>
      </c>
      <c r="I156" s="34">
        <v>2.5000000000000001E-3</v>
      </c>
      <c r="J156" s="34">
        <v>2.5000000000000001E-3</v>
      </c>
      <c r="K156" s="35">
        <v>0</v>
      </c>
      <c r="L156" s="15">
        <v>7.8750000000000001E-2</v>
      </c>
      <c r="M156" s="14"/>
      <c r="N156" s="36">
        <v>6</v>
      </c>
      <c r="O156" s="3"/>
      <c r="P156" s="53">
        <v>0.47</v>
      </c>
      <c r="Q156" s="38">
        <v>0.7</v>
      </c>
      <c r="R156" s="37"/>
      <c r="S156" s="3"/>
      <c r="T156" s="13">
        <v>134</v>
      </c>
      <c r="U156" s="39">
        <v>40.606060606060602</v>
      </c>
      <c r="V156" s="40">
        <v>32</v>
      </c>
      <c r="W156" s="46">
        <v>1.26893939393939</v>
      </c>
      <c r="X156" s="42">
        <v>1.4999999999999999E-2</v>
      </c>
      <c r="Y156" s="3"/>
      <c r="Z156" s="13">
        <v>232</v>
      </c>
      <c r="AA156" s="39">
        <v>70.303030303030297</v>
      </c>
      <c r="AB156" s="43">
        <v>38</v>
      </c>
      <c r="AC156" s="46">
        <v>1.85007974481659</v>
      </c>
      <c r="AD156" s="42">
        <v>0.01</v>
      </c>
      <c r="AE156" s="3"/>
      <c r="AF156" s="45">
        <v>819</v>
      </c>
      <c r="AG156" s="16">
        <v>248.18181818181799</v>
      </c>
      <c r="AH156" s="43">
        <v>140</v>
      </c>
      <c r="AI156" s="46">
        <v>1.77272727272727</v>
      </c>
      <c r="AJ156" s="15">
        <v>0.01</v>
      </c>
      <c r="AK156" s="37">
        <v>0.31578947368421051</v>
      </c>
      <c r="AL156" s="84">
        <f t="shared" si="14"/>
        <v>0.01</v>
      </c>
      <c r="AM156" s="3"/>
      <c r="AN156" s="39">
        <v>5178.1649799999996</v>
      </c>
      <c r="AO156" s="39">
        <v>1569.1409030303</v>
      </c>
      <c r="AP156" s="47">
        <v>775.90499999999997</v>
      </c>
      <c r="AQ156" s="46">
        <v>2.02233637240422</v>
      </c>
      <c r="AR156" s="42">
        <v>0.01</v>
      </c>
      <c r="AS156" s="14"/>
      <c r="AT156" s="39">
        <v>3415.4499099999998</v>
      </c>
      <c r="AU156" s="16">
        <v>1034.9848212121201</v>
      </c>
      <c r="AV156" s="48">
        <v>630</v>
      </c>
      <c r="AW156" s="46">
        <v>1.6428330495430501</v>
      </c>
      <c r="AX156" s="15">
        <v>1.4999999999999999E-2</v>
      </c>
      <c r="AY156" s="3"/>
      <c r="AZ156" s="39">
        <v>278.10000000000002</v>
      </c>
      <c r="BA156" s="16">
        <v>84.272727272727295</v>
      </c>
      <c r="BB156" s="40">
        <v>70</v>
      </c>
      <c r="BC156" s="44">
        <v>1.2038961038961</v>
      </c>
      <c r="BD156" s="15">
        <v>1.8749999999999999E-2</v>
      </c>
      <c r="BE156" s="14"/>
      <c r="BF156" s="13">
        <v>95</v>
      </c>
      <c r="BG156" s="16">
        <v>28.7878787878788</v>
      </c>
      <c r="BH156" s="40">
        <v>100</v>
      </c>
      <c r="BI156" s="15">
        <v>0.28999999999999998</v>
      </c>
      <c r="BJ156" s="14"/>
      <c r="BK156" s="49">
        <v>2.8927458834000899E-2</v>
      </c>
      <c r="BL156" s="52">
        <v>1.4083440599681999E-2</v>
      </c>
      <c r="BM156" s="51">
        <v>-0.51314629188483896</v>
      </c>
      <c r="BN156" s="3"/>
      <c r="BO156" s="14"/>
    </row>
    <row r="157" spans="1:67" s="1" customFormat="1" ht="21.4" customHeight="1" x14ac:dyDescent="0.2">
      <c r="A157" s="32" t="s">
        <v>37</v>
      </c>
      <c r="B157" s="32" t="s">
        <v>53</v>
      </c>
      <c r="C157" s="137" t="s">
        <v>252</v>
      </c>
      <c r="D157" s="138">
        <v>5.93</v>
      </c>
      <c r="E157" s="139"/>
      <c r="F157" s="140">
        <f t="shared" si="11"/>
        <v>7.4750000000000011E-2</v>
      </c>
      <c r="G157" s="15">
        <f t="shared" si="12"/>
        <v>7.4750000000000011E-2</v>
      </c>
      <c r="H157" s="15">
        <f t="shared" si="13"/>
        <v>7.4750000000000011E-2</v>
      </c>
      <c r="I157" s="34">
        <v>2.5000000000000001E-3</v>
      </c>
      <c r="J157" s="34">
        <v>2.5000000000000001E-3</v>
      </c>
      <c r="K157" s="35">
        <v>0</v>
      </c>
      <c r="L157" s="15">
        <v>6.9750000000000006E-2</v>
      </c>
      <c r="M157" s="14"/>
      <c r="N157" s="36">
        <v>6</v>
      </c>
      <c r="O157" s="3"/>
      <c r="P157" s="53">
        <v>0.317</v>
      </c>
      <c r="Q157" s="38">
        <v>0.7</v>
      </c>
      <c r="R157" s="37"/>
      <c r="S157" s="3"/>
      <c r="T157" s="13">
        <v>220</v>
      </c>
      <c r="U157" s="39">
        <v>37.0994940978077</v>
      </c>
      <c r="V157" s="40">
        <v>32</v>
      </c>
      <c r="W157" s="44">
        <v>1.1593591905564899</v>
      </c>
      <c r="X157" s="42">
        <v>1.2E-2</v>
      </c>
      <c r="Y157" s="3"/>
      <c r="Z157" s="13">
        <v>363</v>
      </c>
      <c r="AA157" s="39">
        <v>61.214165261382803</v>
      </c>
      <c r="AB157" s="43">
        <v>38</v>
      </c>
      <c r="AC157" s="46">
        <v>1.6108990858258601</v>
      </c>
      <c r="AD157" s="42">
        <v>0.01</v>
      </c>
      <c r="AE157" s="3"/>
      <c r="AF157" s="45">
        <v>1002</v>
      </c>
      <c r="AG157" s="16">
        <v>168.97133220910601</v>
      </c>
      <c r="AH157" s="43">
        <v>140</v>
      </c>
      <c r="AI157" s="46">
        <v>1.2069380872079001</v>
      </c>
      <c r="AJ157" s="15">
        <v>0.01</v>
      </c>
      <c r="AK157" s="37">
        <v>0.34146341463414637</v>
      </c>
      <c r="AL157" s="84">
        <f t="shared" si="14"/>
        <v>0.01</v>
      </c>
      <c r="AM157" s="3"/>
      <c r="AN157" s="39">
        <v>7376.6799499999997</v>
      </c>
      <c r="AO157" s="39">
        <v>1243.9595193929199</v>
      </c>
      <c r="AP157" s="47">
        <v>878.99300000000005</v>
      </c>
      <c r="AQ157" s="46">
        <v>1.41520981326691</v>
      </c>
      <c r="AR157" s="42">
        <v>0.01</v>
      </c>
      <c r="AS157" s="14"/>
      <c r="AT157" s="39">
        <v>4591.0090700000001</v>
      </c>
      <c r="AU157" s="16">
        <v>774.20051770657699</v>
      </c>
      <c r="AV157" s="48">
        <v>630</v>
      </c>
      <c r="AW157" s="46">
        <v>1.22888971064536</v>
      </c>
      <c r="AX157" s="15">
        <v>1.4999999999999999E-2</v>
      </c>
      <c r="AY157" s="3"/>
      <c r="AZ157" s="39">
        <v>445.1</v>
      </c>
      <c r="BA157" s="16">
        <v>75.0590219224283</v>
      </c>
      <c r="BB157" s="40">
        <v>70</v>
      </c>
      <c r="BC157" s="44">
        <v>1.07227174174898</v>
      </c>
      <c r="BD157" s="15">
        <v>1.2749999999999999E-2</v>
      </c>
      <c r="BE157" s="14"/>
      <c r="BF157" s="13">
        <v>-56</v>
      </c>
      <c r="BG157" s="16">
        <v>-9.4435075885328903</v>
      </c>
      <c r="BH157" s="40">
        <v>100</v>
      </c>
      <c r="BI157" s="15">
        <v>-0.09</v>
      </c>
      <c r="BJ157" s="14"/>
      <c r="BK157" s="49">
        <v>1.6398158803222099E-2</v>
      </c>
      <c r="BL157" s="52">
        <v>1.43995885831833E-2</v>
      </c>
      <c r="BM157" s="51">
        <v>-0.121877720786927</v>
      </c>
      <c r="BN157" s="3"/>
      <c r="BO157" s="14"/>
    </row>
    <row r="158" spans="1:67" s="1" customFormat="1" ht="21.4" customHeight="1" x14ac:dyDescent="0.2">
      <c r="A158" s="32" t="s">
        <v>37</v>
      </c>
      <c r="B158" s="32" t="s">
        <v>53</v>
      </c>
      <c r="C158" s="137" t="s">
        <v>253</v>
      </c>
      <c r="D158" s="138">
        <v>9.26</v>
      </c>
      <c r="E158" s="139"/>
      <c r="F158" s="140">
        <f t="shared" si="11"/>
        <v>7.4880000000000002E-2</v>
      </c>
      <c r="G158" s="15">
        <f t="shared" si="12"/>
        <v>7.4880000000000002E-2</v>
      </c>
      <c r="H158" s="15">
        <f t="shared" si="13"/>
        <v>7.4880000000000002E-2</v>
      </c>
      <c r="I158" s="34">
        <v>2.5000000000000001E-3</v>
      </c>
      <c r="J158" s="34">
        <v>0</v>
      </c>
      <c r="K158" s="35">
        <v>0</v>
      </c>
      <c r="L158" s="15">
        <v>7.238E-2</v>
      </c>
      <c r="M158" s="14"/>
      <c r="N158" s="36">
        <v>6</v>
      </c>
      <c r="O158" s="3"/>
      <c r="P158" s="53">
        <v>0.503</v>
      </c>
      <c r="Q158" s="38">
        <v>0.7</v>
      </c>
      <c r="R158" s="37"/>
      <c r="S158" s="3"/>
      <c r="T158" s="13">
        <v>344</v>
      </c>
      <c r="U158" s="39">
        <v>37.149028077753798</v>
      </c>
      <c r="V158" s="40">
        <v>32</v>
      </c>
      <c r="W158" s="44">
        <v>1.1609071274298099</v>
      </c>
      <c r="X158" s="42">
        <v>1.2E-2</v>
      </c>
      <c r="Y158" s="3"/>
      <c r="Z158" s="13">
        <v>522</v>
      </c>
      <c r="AA158" s="39">
        <v>56.3714902807775</v>
      </c>
      <c r="AB158" s="43">
        <v>38</v>
      </c>
      <c r="AC158" s="46">
        <v>1.4834602705467801</v>
      </c>
      <c r="AD158" s="42">
        <v>0.01</v>
      </c>
      <c r="AE158" s="3"/>
      <c r="AF158" s="45">
        <v>1617</v>
      </c>
      <c r="AG158" s="16">
        <v>174.62203023758099</v>
      </c>
      <c r="AH158" s="43">
        <v>140</v>
      </c>
      <c r="AI158" s="46">
        <v>1.24730021598272</v>
      </c>
      <c r="AJ158" s="15">
        <v>0.01</v>
      </c>
      <c r="AK158" s="37">
        <v>0.32487309644670048</v>
      </c>
      <c r="AL158" s="84">
        <f t="shared" si="14"/>
        <v>0.01</v>
      </c>
      <c r="AM158" s="3"/>
      <c r="AN158" s="39">
        <v>9300.7620900000002</v>
      </c>
      <c r="AO158" s="39">
        <v>1004.40195356371</v>
      </c>
      <c r="AP158" s="47">
        <v>773.44600000000003</v>
      </c>
      <c r="AQ158" s="46">
        <v>1.2986064360843701</v>
      </c>
      <c r="AR158" s="42">
        <v>0.01</v>
      </c>
      <c r="AS158" s="14"/>
      <c r="AT158" s="39">
        <v>7913.2701999999999</v>
      </c>
      <c r="AU158" s="16">
        <v>854.56481641468702</v>
      </c>
      <c r="AV158" s="48">
        <v>630</v>
      </c>
      <c r="AW158" s="46">
        <v>1.3564520895471199</v>
      </c>
      <c r="AX158" s="15">
        <v>1.4999999999999999E-2</v>
      </c>
      <c r="AY158" s="3"/>
      <c r="AZ158" s="39">
        <v>719.2</v>
      </c>
      <c r="BA158" s="16">
        <v>77.667386609071301</v>
      </c>
      <c r="BB158" s="40">
        <v>70</v>
      </c>
      <c r="BC158" s="44">
        <v>1.1095340944153</v>
      </c>
      <c r="BD158" s="15">
        <v>1.538E-2</v>
      </c>
      <c r="BE158" s="14"/>
      <c r="BF158" s="13">
        <v>-312</v>
      </c>
      <c r="BG158" s="16">
        <v>-33.693304535637097</v>
      </c>
      <c r="BH158" s="40">
        <v>100</v>
      </c>
      <c r="BI158" s="15">
        <v>-0.34</v>
      </c>
      <c r="BJ158" s="14"/>
      <c r="BK158" s="49">
        <v>2.3050326546292702E-2</v>
      </c>
      <c r="BL158" s="49">
        <v>1.8218492819106001E-2</v>
      </c>
      <c r="BM158" s="51">
        <v>-0.20962105319778301</v>
      </c>
      <c r="BN158" s="3"/>
      <c r="BO158" s="14"/>
    </row>
    <row r="159" spans="1:67" s="1" customFormat="1" ht="21.4" customHeight="1" x14ac:dyDescent="0.2">
      <c r="A159" s="32" t="s">
        <v>37</v>
      </c>
      <c r="B159" s="32" t="s">
        <v>53</v>
      </c>
      <c r="C159" s="137" t="s">
        <v>254</v>
      </c>
      <c r="D159" s="138">
        <v>1.83</v>
      </c>
      <c r="E159" s="139"/>
      <c r="F159" s="140">
        <f t="shared" si="11"/>
        <v>3.9250000000000007E-2</v>
      </c>
      <c r="G159" s="15">
        <f t="shared" si="12"/>
        <v>3.9250000000000007E-2</v>
      </c>
      <c r="H159" s="15">
        <f t="shared" si="13"/>
        <v>3.9250000000000007E-2</v>
      </c>
      <c r="I159" s="34">
        <v>2.5000000000000001E-3</v>
      </c>
      <c r="J159" s="34">
        <v>2.5000000000000001E-3</v>
      </c>
      <c r="K159" s="35">
        <v>0</v>
      </c>
      <c r="L159" s="15">
        <v>3.4250000000000003E-2</v>
      </c>
      <c r="M159" s="14"/>
      <c r="N159" s="36">
        <v>3</v>
      </c>
      <c r="O159" s="3"/>
      <c r="P159" s="44">
        <v>0.83799999999999997</v>
      </c>
      <c r="Q159" s="38">
        <v>0.7</v>
      </c>
      <c r="R159" s="37">
        <v>1.4250000000000001E-2</v>
      </c>
      <c r="S159" s="3"/>
      <c r="T159" s="13">
        <v>44</v>
      </c>
      <c r="U159" s="39">
        <v>24.043715846994498</v>
      </c>
      <c r="V159" s="40">
        <v>32</v>
      </c>
      <c r="W159" s="41">
        <v>0.75136612021857896</v>
      </c>
      <c r="X159" s="42"/>
      <c r="Y159" s="3"/>
      <c r="Z159" s="13">
        <v>103</v>
      </c>
      <c r="AA159" s="39">
        <v>56.284153005464503</v>
      </c>
      <c r="AB159" s="43">
        <v>38</v>
      </c>
      <c r="AC159" s="46">
        <v>1.48116192119643</v>
      </c>
      <c r="AD159" s="42">
        <v>0.01</v>
      </c>
      <c r="AE159" s="3"/>
      <c r="AF159" s="45">
        <v>334</v>
      </c>
      <c r="AG159" s="16">
        <v>182.513661202186</v>
      </c>
      <c r="AH159" s="43">
        <v>140</v>
      </c>
      <c r="AI159" s="46">
        <v>1.3036690085870399</v>
      </c>
      <c r="AJ159" s="15">
        <v>0.01</v>
      </c>
      <c r="AK159" s="37">
        <v>0.3235294117647059</v>
      </c>
      <c r="AL159" s="84">
        <f t="shared" si="14"/>
        <v>0.01</v>
      </c>
      <c r="AM159" s="3"/>
      <c r="AN159" s="39">
        <v>1250.5295699999999</v>
      </c>
      <c r="AO159" s="39">
        <v>683.34949180327897</v>
      </c>
      <c r="AP159" s="47">
        <v>764.51199999999994</v>
      </c>
      <c r="AQ159" s="37">
        <v>0.89383749608021701</v>
      </c>
      <c r="AR159" s="42"/>
      <c r="AS159" s="14"/>
      <c r="AT159" s="39">
        <v>959.59167000000002</v>
      </c>
      <c r="AU159" s="16">
        <v>524.36703278688503</v>
      </c>
      <c r="AV159" s="48">
        <v>630</v>
      </c>
      <c r="AW159" s="37">
        <v>0.83232862347124603</v>
      </c>
      <c r="AX159" s="15"/>
      <c r="AY159" s="3"/>
      <c r="AZ159" s="39">
        <v>90.4</v>
      </c>
      <c r="BA159" s="16">
        <v>49.398907103825103</v>
      </c>
      <c r="BB159" s="40">
        <v>70</v>
      </c>
      <c r="BC159" s="41">
        <v>0.70569867291178801</v>
      </c>
      <c r="BD159" s="15"/>
      <c r="BE159" s="14"/>
      <c r="BF159" s="13">
        <v>-5</v>
      </c>
      <c r="BG159" s="16">
        <v>-2.7322404371584699</v>
      </c>
      <c r="BH159" s="40">
        <v>100</v>
      </c>
      <c r="BI159" s="15">
        <v>-0.03</v>
      </c>
      <c r="BJ159" s="14"/>
      <c r="BK159" s="49">
        <v>2.2292993630573198E-2</v>
      </c>
      <c r="BL159" s="52">
        <v>1.0411175540326801E-2</v>
      </c>
      <c r="BM159" s="51">
        <v>-0.53298441147676801</v>
      </c>
      <c r="BN159" s="3"/>
      <c r="BO159" s="14"/>
    </row>
    <row r="160" spans="1:67" s="1" customFormat="1" ht="21.4" customHeight="1" x14ac:dyDescent="0.2">
      <c r="A160" s="32" t="s">
        <v>37</v>
      </c>
      <c r="B160" s="32" t="s">
        <v>53</v>
      </c>
      <c r="C160" s="137" t="s">
        <v>255</v>
      </c>
      <c r="D160" s="138">
        <v>4.03</v>
      </c>
      <c r="E160" s="139"/>
      <c r="F160" s="140">
        <f t="shared" si="11"/>
        <v>3.2500000000000001E-2</v>
      </c>
      <c r="G160" s="15">
        <f t="shared" si="12"/>
        <v>3.2500000000000001E-2</v>
      </c>
      <c r="H160" s="15">
        <f t="shared" si="13"/>
        <v>3.2500000000000001E-2</v>
      </c>
      <c r="I160" s="34"/>
      <c r="J160" s="34">
        <v>2.5000000000000001E-3</v>
      </c>
      <c r="K160" s="35">
        <v>0</v>
      </c>
      <c r="L160" s="15">
        <v>0.03</v>
      </c>
      <c r="M160" s="14"/>
      <c r="N160" s="36">
        <v>3</v>
      </c>
      <c r="O160" s="3"/>
      <c r="P160" s="37">
        <v>0.625</v>
      </c>
      <c r="Q160" s="38">
        <v>0.7</v>
      </c>
      <c r="R160" s="37"/>
      <c r="S160" s="3"/>
      <c r="T160" s="13">
        <v>113</v>
      </c>
      <c r="U160" s="39">
        <v>28.039702233250601</v>
      </c>
      <c r="V160" s="40">
        <v>32</v>
      </c>
      <c r="W160" s="37">
        <v>0.87624069478908195</v>
      </c>
      <c r="X160" s="42"/>
      <c r="Y160" s="3"/>
      <c r="Z160" s="13">
        <v>195</v>
      </c>
      <c r="AA160" s="39">
        <v>48.387096774193502</v>
      </c>
      <c r="AB160" s="43">
        <v>38</v>
      </c>
      <c r="AC160" s="46">
        <v>1.27334465195246</v>
      </c>
      <c r="AD160" s="42">
        <v>0.01</v>
      </c>
      <c r="AE160" s="3"/>
      <c r="AF160" s="45">
        <v>826</v>
      </c>
      <c r="AG160" s="16">
        <v>204.962779156328</v>
      </c>
      <c r="AH160" s="43">
        <v>140</v>
      </c>
      <c r="AI160" s="46">
        <v>1.46401985111663</v>
      </c>
      <c r="AJ160" s="15">
        <v>0.01</v>
      </c>
      <c r="AK160" s="37">
        <v>0.42499999999999999</v>
      </c>
      <c r="AL160" s="84">
        <f t="shared" si="14"/>
        <v>0.01</v>
      </c>
      <c r="AM160" s="3"/>
      <c r="AN160" s="39">
        <v>7506.4427999999998</v>
      </c>
      <c r="AO160" s="39">
        <v>1862.6408933002499</v>
      </c>
      <c r="AP160" s="47">
        <v>943</v>
      </c>
      <c r="AQ160" s="46">
        <v>1.9752289430543499</v>
      </c>
      <c r="AR160" s="42">
        <v>0.01</v>
      </c>
      <c r="AS160" s="14"/>
      <c r="AT160" s="39">
        <v>2386.0966100000001</v>
      </c>
      <c r="AU160" s="16">
        <v>592.08352605459004</v>
      </c>
      <c r="AV160" s="48">
        <v>630</v>
      </c>
      <c r="AW160" s="37">
        <v>0.93981512072157203</v>
      </c>
      <c r="AX160" s="15"/>
      <c r="AY160" s="3"/>
      <c r="AZ160" s="39">
        <v>240.9</v>
      </c>
      <c r="BA160" s="16">
        <v>59.776674937965304</v>
      </c>
      <c r="BB160" s="40">
        <v>70</v>
      </c>
      <c r="BC160" s="37">
        <v>0.85395249911378901</v>
      </c>
      <c r="BD160" s="15"/>
      <c r="BE160" s="14"/>
      <c r="BF160" s="13">
        <v>-60</v>
      </c>
      <c r="BG160" s="16">
        <v>-14.8883374689826</v>
      </c>
      <c r="BH160" s="40">
        <v>100</v>
      </c>
      <c r="BI160" s="15">
        <v>-0.15</v>
      </c>
      <c r="BJ160" s="14"/>
      <c r="BK160" s="49">
        <v>9.5777100565955595E-3</v>
      </c>
      <c r="BL160" s="52">
        <v>1.0847356885471201E-2</v>
      </c>
      <c r="BM160" s="54">
        <v>0.132562671178516</v>
      </c>
      <c r="BN160" s="3"/>
      <c r="BO160" s="14"/>
    </row>
    <row r="161" spans="1:67" s="1" customFormat="1" ht="21.4" customHeight="1" x14ac:dyDescent="0.2">
      <c r="A161" s="32" t="s">
        <v>37</v>
      </c>
      <c r="B161" s="32" t="s">
        <v>53</v>
      </c>
      <c r="C161" s="137" t="s">
        <v>256</v>
      </c>
      <c r="D161" s="138">
        <v>1.59</v>
      </c>
      <c r="E161" s="139"/>
      <c r="F161" s="140">
        <f t="shared" si="11"/>
        <v>2.3E-2</v>
      </c>
      <c r="G161" s="15">
        <f t="shared" si="12"/>
        <v>2.3E-2</v>
      </c>
      <c r="H161" s="15">
        <f t="shared" si="13"/>
        <v>2.3E-2</v>
      </c>
      <c r="I161" s="34">
        <v>0</v>
      </c>
      <c r="J161" s="34">
        <v>0</v>
      </c>
      <c r="K161" s="35">
        <v>0</v>
      </c>
      <c r="L161" s="15">
        <v>2.3E-2</v>
      </c>
      <c r="M161" s="14"/>
      <c r="N161" s="36">
        <v>3</v>
      </c>
      <c r="O161" s="3"/>
      <c r="P161" s="53">
        <v>0.35499999999999998</v>
      </c>
      <c r="Q161" s="38">
        <v>0.7</v>
      </c>
      <c r="R161" s="37"/>
      <c r="S161" s="3"/>
      <c r="T161" s="13">
        <v>30</v>
      </c>
      <c r="U161" s="39">
        <v>18.867924528301899</v>
      </c>
      <c r="V161" s="40">
        <v>32</v>
      </c>
      <c r="W161" s="41">
        <v>0.589622641509434</v>
      </c>
      <c r="X161" s="42"/>
      <c r="Y161" s="3"/>
      <c r="Z161" s="13">
        <v>36</v>
      </c>
      <c r="AA161" s="39">
        <v>22.641509433962302</v>
      </c>
      <c r="AB161" s="43">
        <v>38</v>
      </c>
      <c r="AC161" s="41">
        <v>0.59582919563058601</v>
      </c>
      <c r="AD161" s="42"/>
      <c r="AE161" s="3"/>
      <c r="AF161" s="45">
        <v>273</v>
      </c>
      <c r="AG161" s="16">
        <v>171.69811320754701</v>
      </c>
      <c r="AH161" s="43">
        <v>140</v>
      </c>
      <c r="AI161" s="46">
        <v>1.2264150943396199</v>
      </c>
      <c r="AJ161" s="15">
        <v>0.01</v>
      </c>
      <c r="AK161" s="37">
        <v>0.32</v>
      </c>
      <c r="AL161" s="84">
        <f t="shared" si="14"/>
        <v>0.01</v>
      </c>
      <c r="AM161" s="3"/>
      <c r="AN161" s="39">
        <v>2485.5260800000001</v>
      </c>
      <c r="AO161" s="39">
        <v>1563.22394968553</v>
      </c>
      <c r="AP161" s="47">
        <v>829.13800000000003</v>
      </c>
      <c r="AQ161" s="46">
        <v>1.8853603980103799</v>
      </c>
      <c r="AR161" s="42">
        <v>0.01</v>
      </c>
      <c r="AS161" s="14"/>
      <c r="AT161" s="39">
        <v>945.40628000000004</v>
      </c>
      <c r="AU161" s="16">
        <v>594.59514465408802</v>
      </c>
      <c r="AV161" s="48">
        <v>630</v>
      </c>
      <c r="AW161" s="37">
        <v>0.94380181691125098</v>
      </c>
      <c r="AX161" s="15"/>
      <c r="AY161" s="3"/>
      <c r="AZ161" s="39">
        <v>104.2</v>
      </c>
      <c r="BA161" s="16">
        <v>65.534591194968499</v>
      </c>
      <c r="BB161" s="40">
        <v>70</v>
      </c>
      <c r="BC161" s="44">
        <v>0.93620844564240802</v>
      </c>
      <c r="BD161" s="15">
        <v>3.0000000000000001E-3</v>
      </c>
      <c r="BE161" s="14"/>
      <c r="BF161" s="13">
        <v>-31</v>
      </c>
      <c r="BG161" s="16">
        <v>-19.4968553459119</v>
      </c>
      <c r="BH161" s="40">
        <v>100</v>
      </c>
      <c r="BI161" s="15">
        <v>-0.19</v>
      </c>
      <c r="BJ161" s="14"/>
      <c r="BK161" s="49"/>
      <c r="BL161" s="49">
        <v>2.1018593371059002E-2</v>
      </c>
      <c r="BM161" s="50"/>
      <c r="BN161" s="3"/>
      <c r="BO161" s="14"/>
    </row>
    <row r="162" spans="1:67" s="1" customFormat="1" ht="21.4" customHeight="1" x14ac:dyDescent="0.2">
      <c r="A162" s="32" t="s">
        <v>37</v>
      </c>
      <c r="B162" s="32" t="s">
        <v>59</v>
      </c>
      <c r="C162" s="137" t="s">
        <v>257</v>
      </c>
      <c r="D162" s="138">
        <v>9.73</v>
      </c>
      <c r="E162" s="139"/>
      <c r="F162" s="140">
        <f t="shared" si="11"/>
        <v>4.5749999999999999E-2</v>
      </c>
      <c r="G162" s="15">
        <f t="shared" si="12"/>
        <v>4.5749999999999999E-2</v>
      </c>
      <c r="H162" s="15">
        <f t="shared" si="13"/>
        <v>4.5749999999999999E-2</v>
      </c>
      <c r="I162" s="34"/>
      <c r="J162" s="34">
        <v>2.5000000000000001E-3</v>
      </c>
      <c r="K162" s="35">
        <v>0</v>
      </c>
      <c r="L162" s="15">
        <v>4.3249999999999997E-2</v>
      </c>
      <c r="M162" s="14"/>
      <c r="N162" s="36">
        <v>4</v>
      </c>
      <c r="O162" s="3"/>
      <c r="P162" s="44">
        <v>0.78600000000000003</v>
      </c>
      <c r="Q162" s="38">
        <v>0.7</v>
      </c>
      <c r="R162" s="37">
        <v>8.9999999999999993E-3</v>
      </c>
      <c r="S162" s="3"/>
      <c r="T162" s="13">
        <v>265</v>
      </c>
      <c r="U162" s="39">
        <v>27.235354573484098</v>
      </c>
      <c r="V162" s="40">
        <v>32</v>
      </c>
      <c r="W162" s="37">
        <v>0.85110483042137697</v>
      </c>
      <c r="X162" s="42"/>
      <c r="Y162" s="3"/>
      <c r="Z162" s="13">
        <v>455</v>
      </c>
      <c r="AA162" s="39">
        <v>46.762589928057501</v>
      </c>
      <c r="AB162" s="43">
        <v>38</v>
      </c>
      <c r="AC162" s="46">
        <v>1.23059447179099</v>
      </c>
      <c r="AD162" s="42">
        <v>0.01</v>
      </c>
      <c r="AE162" s="3"/>
      <c r="AF162" s="45">
        <v>1655</v>
      </c>
      <c r="AG162" s="16">
        <v>170.09249743062699</v>
      </c>
      <c r="AH162" s="43">
        <v>140</v>
      </c>
      <c r="AI162" s="46">
        <v>1.2149464102187599</v>
      </c>
      <c r="AJ162" s="15">
        <v>0.01</v>
      </c>
      <c r="AK162" s="37">
        <v>0.30081300813008133</v>
      </c>
      <c r="AL162" s="84">
        <f t="shared" si="14"/>
        <v>0.01</v>
      </c>
      <c r="AM162" s="3"/>
      <c r="AN162" s="39">
        <v>7868.7615599999999</v>
      </c>
      <c r="AO162" s="39">
        <v>808.71136279547795</v>
      </c>
      <c r="AP162" s="47">
        <v>892.28200000000004</v>
      </c>
      <c r="AQ162" s="37">
        <v>0.90634055466262697</v>
      </c>
      <c r="AR162" s="42"/>
      <c r="AS162" s="14"/>
      <c r="AT162" s="39">
        <v>7286.2372100000002</v>
      </c>
      <c r="AU162" s="16">
        <v>748.84246762589896</v>
      </c>
      <c r="AV162" s="48">
        <v>630</v>
      </c>
      <c r="AW162" s="44">
        <v>1.1886388375014301</v>
      </c>
      <c r="AX162" s="15">
        <v>1.4250000000000001E-2</v>
      </c>
      <c r="AY162" s="3"/>
      <c r="AZ162" s="39">
        <v>541.9</v>
      </c>
      <c r="BA162" s="16">
        <v>55.693730729701997</v>
      </c>
      <c r="BB162" s="40">
        <v>70</v>
      </c>
      <c r="BC162" s="37">
        <v>0.79562472471002799</v>
      </c>
      <c r="BD162" s="15"/>
      <c r="BE162" s="14"/>
      <c r="BF162" s="13">
        <v>-1</v>
      </c>
      <c r="BG162" s="16">
        <v>-0.10277492291880801</v>
      </c>
      <c r="BH162" s="40">
        <v>100</v>
      </c>
      <c r="BI162" s="15">
        <v>0</v>
      </c>
      <c r="BJ162" s="14"/>
      <c r="BK162" s="49">
        <v>9.6367679762787307E-3</v>
      </c>
      <c r="BL162" s="52">
        <v>1.0691434468524301E-2</v>
      </c>
      <c r="BM162" s="54">
        <v>0.109441930618406</v>
      </c>
      <c r="BN162" s="3"/>
      <c r="BO162" s="14"/>
    </row>
    <row r="163" spans="1:67" s="1" customFormat="1" ht="21.4" customHeight="1" x14ac:dyDescent="0.2">
      <c r="A163" s="32" t="s">
        <v>37</v>
      </c>
      <c r="B163" s="32" t="s">
        <v>59</v>
      </c>
      <c r="C163" s="137" t="s">
        <v>258</v>
      </c>
      <c r="D163" s="138">
        <v>4.26</v>
      </c>
      <c r="E163" s="139"/>
      <c r="F163" s="140">
        <f t="shared" si="11"/>
        <v>2.8999999999999998E-2</v>
      </c>
      <c r="G163" s="15">
        <f t="shared" si="12"/>
        <v>2.8999999999999998E-2</v>
      </c>
      <c r="H163" s="15">
        <f t="shared" si="13"/>
        <v>2.8999999999999998E-2</v>
      </c>
      <c r="I163" s="34">
        <v>0</v>
      </c>
      <c r="J163" s="34">
        <v>2.5000000000000001E-3</v>
      </c>
      <c r="K163" s="35">
        <v>0</v>
      </c>
      <c r="L163" s="15">
        <v>2.6499999999999999E-2</v>
      </c>
      <c r="M163" s="14"/>
      <c r="N163" s="36">
        <v>3</v>
      </c>
      <c r="O163" s="3"/>
      <c r="P163" s="53">
        <v>0.36899999999999999</v>
      </c>
      <c r="Q163" s="38">
        <v>0.7</v>
      </c>
      <c r="R163" s="37"/>
      <c r="S163" s="3"/>
      <c r="T163" s="13">
        <v>82</v>
      </c>
      <c r="U163" s="39">
        <v>19.248826291079801</v>
      </c>
      <c r="V163" s="40">
        <v>32</v>
      </c>
      <c r="W163" s="41">
        <v>0.60152582159624401</v>
      </c>
      <c r="X163" s="42"/>
      <c r="Y163" s="3"/>
      <c r="Z163" s="13">
        <v>154</v>
      </c>
      <c r="AA163" s="39">
        <v>36.150234741783997</v>
      </c>
      <c r="AB163" s="43">
        <v>38</v>
      </c>
      <c r="AC163" s="37">
        <v>0.95132196688905302</v>
      </c>
      <c r="AD163" s="42"/>
      <c r="AE163" s="3"/>
      <c r="AF163" s="45">
        <v>700</v>
      </c>
      <c r="AG163" s="16">
        <v>164.31924882629099</v>
      </c>
      <c r="AH163" s="43">
        <v>140</v>
      </c>
      <c r="AI163" s="44">
        <v>1.1737089201877899</v>
      </c>
      <c r="AJ163" s="15">
        <v>8.5000000000000006E-3</v>
      </c>
      <c r="AK163" s="37">
        <v>0.4845360824742268</v>
      </c>
      <c r="AL163" s="84">
        <f t="shared" si="14"/>
        <v>8.5000000000000006E-3</v>
      </c>
      <c r="AM163" s="3"/>
      <c r="AN163" s="39">
        <v>2354.6673000000001</v>
      </c>
      <c r="AO163" s="39">
        <v>552.73880281690197</v>
      </c>
      <c r="AP163" s="47">
        <v>733.35400000000004</v>
      </c>
      <c r="AQ163" s="41">
        <v>0.75371349009741695</v>
      </c>
      <c r="AR163" s="42"/>
      <c r="AS163" s="14"/>
      <c r="AT163" s="39">
        <v>3459.90128</v>
      </c>
      <c r="AU163" s="16">
        <v>812.18339906103301</v>
      </c>
      <c r="AV163" s="48">
        <v>630</v>
      </c>
      <c r="AW163" s="46">
        <v>1.28917999850958</v>
      </c>
      <c r="AX163" s="15">
        <v>1.4999999999999999E-2</v>
      </c>
      <c r="AY163" s="3"/>
      <c r="AZ163" s="39">
        <v>281</v>
      </c>
      <c r="BA163" s="16">
        <v>65.962441314553999</v>
      </c>
      <c r="BB163" s="40">
        <v>70</v>
      </c>
      <c r="BC163" s="44">
        <v>0.94232059020791403</v>
      </c>
      <c r="BD163" s="15">
        <v>3.0000000000000001E-3</v>
      </c>
      <c r="BE163" s="14"/>
      <c r="BF163" s="13">
        <v>-103</v>
      </c>
      <c r="BG163" s="16">
        <v>-24.178403755868501</v>
      </c>
      <c r="BH163" s="40">
        <v>100</v>
      </c>
      <c r="BI163" s="15">
        <v>-0.24</v>
      </c>
      <c r="BJ163" s="14"/>
      <c r="BK163" s="49">
        <v>1.6166281755196299E-2</v>
      </c>
      <c r="BL163" s="52">
        <v>1.5667188906296901E-2</v>
      </c>
      <c r="BM163" s="50">
        <v>-3.0872457653348701E-2</v>
      </c>
      <c r="BN163" s="3"/>
      <c r="BO163" s="14"/>
    </row>
    <row r="164" spans="1:67" s="1" customFormat="1" ht="21.4" customHeight="1" x14ac:dyDescent="0.2">
      <c r="A164" s="32" t="s">
        <v>37</v>
      </c>
      <c r="B164" s="32" t="s">
        <v>59</v>
      </c>
      <c r="C164" s="137" t="s">
        <v>259</v>
      </c>
      <c r="D164" s="138">
        <v>2.4500000000000002</v>
      </c>
      <c r="E164" s="139"/>
      <c r="F164" s="140">
        <f t="shared" si="11"/>
        <v>4.0750000000000001E-2</v>
      </c>
      <c r="G164" s="15">
        <f t="shared" si="12"/>
        <v>4.0750000000000001E-2</v>
      </c>
      <c r="H164" s="15">
        <f t="shared" si="13"/>
        <v>4.0750000000000001E-2</v>
      </c>
      <c r="I164" s="34">
        <v>0</v>
      </c>
      <c r="J164" s="34">
        <v>2.5000000000000001E-3</v>
      </c>
      <c r="K164" s="35">
        <v>0</v>
      </c>
      <c r="L164" s="15">
        <v>3.8249999999999999E-2</v>
      </c>
      <c r="M164" s="14"/>
      <c r="N164" s="36">
        <v>4</v>
      </c>
      <c r="O164" s="3"/>
      <c r="P164" s="44">
        <v>0.78</v>
      </c>
      <c r="Q164" s="38">
        <v>0.7</v>
      </c>
      <c r="R164" s="37">
        <v>8.2500000000000004E-3</v>
      </c>
      <c r="S164" s="3"/>
      <c r="T164" s="13">
        <v>67</v>
      </c>
      <c r="U164" s="39">
        <v>27.3469387755102</v>
      </c>
      <c r="V164" s="40">
        <v>32</v>
      </c>
      <c r="W164" s="37">
        <v>0.85459183673469397</v>
      </c>
      <c r="X164" s="42"/>
      <c r="Y164" s="3"/>
      <c r="Z164" s="13">
        <v>116</v>
      </c>
      <c r="AA164" s="39">
        <v>47.346938775510203</v>
      </c>
      <c r="AB164" s="43">
        <v>38</v>
      </c>
      <c r="AC164" s="46">
        <v>1.2459720730397399</v>
      </c>
      <c r="AD164" s="42">
        <v>0.01</v>
      </c>
      <c r="AE164" s="3"/>
      <c r="AF164" s="45">
        <v>461</v>
      </c>
      <c r="AG164" s="16">
        <v>188.16326530612201</v>
      </c>
      <c r="AH164" s="43">
        <v>140</v>
      </c>
      <c r="AI164" s="46">
        <v>1.34402332361516</v>
      </c>
      <c r="AJ164" s="15">
        <v>0.01</v>
      </c>
      <c r="AK164" s="37">
        <v>0.25531914893617019</v>
      </c>
      <c r="AL164" s="84">
        <f t="shared" si="14"/>
        <v>0.01</v>
      </c>
      <c r="AM164" s="3"/>
      <c r="AN164" s="39">
        <v>4870.3397400000003</v>
      </c>
      <c r="AO164" s="39">
        <v>1987.8937714285701</v>
      </c>
      <c r="AP164" s="47">
        <v>814.59199999999998</v>
      </c>
      <c r="AQ164" s="46">
        <v>2.44035513659423</v>
      </c>
      <c r="AR164" s="42">
        <v>0.01</v>
      </c>
      <c r="AS164" s="14"/>
      <c r="AT164" s="39">
        <v>1463.05602</v>
      </c>
      <c r="AU164" s="16">
        <v>597.16572244897998</v>
      </c>
      <c r="AV164" s="48">
        <v>630</v>
      </c>
      <c r="AW164" s="37">
        <v>0.94788209912536403</v>
      </c>
      <c r="AX164" s="15"/>
      <c r="AY164" s="3"/>
      <c r="AZ164" s="39">
        <v>120.5</v>
      </c>
      <c r="BA164" s="16">
        <v>49.183673469387699</v>
      </c>
      <c r="BB164" s="40">
        <v>70</v>
      </c>
      <c r="BC164" s="41">
        <v>0.70262390670553898</v>
      </c>
      <c r="BD164" s="15"/>
      <c r="BE164" s="14"/>
      <c r="BF164" s="13">
        <v>-72</v>
      </c>
      <c r="BG164" s="16">
        <v>-29.387755102040799</v>
      </c>
      <c r="BH164" s="40">
        <v>100</v>
      </c>
      <c r="BI164" s="15">
        <v>-0.28999999999999998</v>
      </c>
      <c r="BJ164" s="14"/>
      <c r="BK164" s="49">
        <v>1.5753938484621199E-2</v>
      </c>
      <c r="BL164" s="52">
        <v>1.4232867264405299E-2</v>
      </c>
      <c r="BM164" s="50">
        <v>-9.65518065022756E-2</v>
      </c>
      <c r="BN164" s="3"/>
      <c r="BO164" s="14"/>
    </row>
    <row r="165" spans="1:67" s="1" customFormat="1" ht="21.4" customHeight="1" x14ac:dyDescent="0.2">
      <c r="A165" s="32" t="s">
        <v>37</v>
      </c>
      <c r="B165" s="32" t="s">
        <v>59</v>
      </c>
      <c r="C165" s="137" t="s">
        <v>260</v>
      </c>
      <c r="D165" s="138">
        <v>2.84</v>
      </c>
      <c r="E165" s="139"/>
      <c r="F165" s="140">
        <f t="shared" si="11"/>
        <v>6.5250000000000002E-2</v>
      </c>
      <c r="G165" s="15">
        <f t="shared" si="12"/>
        <v>6.5250000000000002E-2</v>
      </c>
      <c r="H165" s="15">
        <f t="shared" si="13"/>
        <v>6.5250000000000002E-2</v>
      </c>
      <c r="I165" s="34">
        <v>0</v>
      </c>
      <c r="J165" s="34">
        <v>2.5000000000000001E-3</v>
      </c>
      <c r="K165" s="35">
        <v>0</v>
      </c>
      <c r="L165" s="15">
        <v>6.275E-2</v>
      </c>
      <c r="M165" s="14"/>
      <c r="N165" s="36">
        <v>6</v>
      </c>
      <c r="O165" s="3"/>
      <c r="P165" s="44">
        <v>0.78100000000000003</v>
      </c>
      <c r="Q165" s="38">
        <v>0.7</v>
      </c>
      <c r="R165" s="37">
        <v>8.2500000000000004E-3</v>
      </c>
      <c r="S165" s="3"/>
      <c r="T165" s="13">
        <v>111</v>
      </c>
      <c r="U165" s="39">
        <v>39.084507042253499</v>
      </c>
      <c r="V165" s="40">
        <v>32</v>
      </c>
      <c r="W165" s="46">
        <v>1.2213908450704201</v>
      </c>
      <c r="X165" s="42">
        <v>1.4999999999999999E-2</v>
      </c>
      <c r="Y165" s="3"/>
      <c r="Z165" s="13">
        <v>133</v>
      </c>
      <c r="AA165" s="39">
        <v>46.830985915492903</v>
      </c>
      <c r="AB165" s="43">
        <v>38</v>
      </c>
      <c r="AC165" s="46">
        <v>1.2323943661971799</v>
      </c>
      <c r="AD165" s="42">
        <v>0.01</v>
      </c>
      <c r="AE165" s="3"/>
      <c r="AF165" s="45">
        <v>483</v>
      </c>
      <c r="AG165" s="16">
        <v>170.07042253521101</v>
      </c>
      <c r="AH165" s="43">
        <v>140</v>
      </c>
      <c r="AI165" s="46">
        <v>1.21478873239436</v>
      </c>
      <c r="AJ165" s="15">
        <v>0.01</v>
      </c>
      <c r="AK165" s="37">
        <v>0.3125</v>
      </c>
      <c r="AL165" s="84">
        <f t="shared" si="14"/>
        <v>0.01</v>
      </c>
      <c r="AM165" s="3"/>
      <c r="AN165" s="39">
        <v>1613.3322700000001</v>
      </c>
      <c r="AO165" s="39">
        <v>568.07474295774603</v>
      </c>
      <c r="AP165" s="47">
        <v>752.41499999999996</v>
      </c>
      <c r="AQ165" s="41">
        <v>0.75500188454210304</v>
      </c>
      <c r="AR165" s="42"/>
      <c r="AS165" s="14"/>
      <c r="AT165" s="39">
        <v>2382.8580099999999</v>
      </c>
      <c r="AU165" s="16">
        <v>839.03451056337997</v>
      </c>
      <c r="AV165" s="48">
        <v>630</v>
      </c>
      <c r="AW165" s="46">
        <v>1.3318008104180601</v>
      </c>
      <c r="AX165" s="15">
        <v>1.4999999999999999E-2</v>
      </c>
      <c r="AY165" s="3"/>
      <c r="AZ165" s="39">
        <v>190.6</v>
      </c>
      <c r="BA165" s="16">
        <v>67.112676056338003</v>
      </c>
      <c r="BB165" s="40">
        <v>70</v>
      </c>
      <c r="BC165" s="44">
        <v>0.95875251509054304</v>
      </c>
      <c r="BD165" s="15">
        <v>4.4999999999999997E-3</v>
      </c>
      <c r="BE165" s="14"/>
      <c r="BF165" s="13">
        <v>-74</v>
      </c>
      <c r="BG165" s="16">
        <v>-26.056338028169002</v>
      </c>
      <c r="BH165" s="40">
        <v>100</v>
      </c>
      <c r="BI165" s="15">
        <v>-0.26</v>
      </c>
      <c r="BJ165" s="14"/>
      <c r="BK165" s="49">
        <v>1.6246953696181999E-2</v>
      </c>
      <c r="BL165" s="52">
        <v>1.6814040728831699E-2</v>
      </c>
      <c r="BM165" s="50">
        <v>3.49042068595889E-2</v>
      </c>
      <c r="BN165" s="3"/>
      <c r="BO165" s="14"/>
    </row>
    <row r="166" spans="1:67" s="1" customFormat="1" ht="21.4" customHeight="1" x14ac:dyDescent="0.2">
      <c r="A166" s="32" t="s">
        <v>37</v>
      </c>
      <c r="B166" s="32" t="s">
        <v>59</v>
      </c>
      <c r="C166" s="137" t="s">
        <v>261</v>
      </c>
      <c r="D166" s="138">
        <v>3.47</v>
      </c>
      <c r="E166" s="139"/>
      <c r="F166" s="140">
        <f t="shared" si="11"/>
        <v>6.3500000000000001E-2</v>
      </c>
      <c r="G166" s="15">
        <f t="shared" si="12"/>
        <v>6.3500000000000001E-2</v>
      </c>
      <c r="H166" s="15">
        <f t="shared" si="13"/>
        <v>6.3500000000000001E-2</v>
      </c>
      <c r="I166" s="34">
        <v>2.5000000000000001E-3</v>
      </c>
      <c r="J166" s="34">
        <v>2.5000000000000001E-3</v>
      </c>
      <c r="K166" s="35">
        <v>0</v>
      </c>
      <c r="L166" s="15">
        <v>5.8500000000000003E-2</v>
      </c>
      <c r="M166" s="14"/>
      <c r="N166" s="36">
        <v>5</v>
      </c>
      <c r="O166" s="3"/>
      <c r="P166" s="37">
        <v>0.68</v>
      </c>
      <c r="Q166" s="38">
        <v>0.7</v>
      </c>
      <c r="R166" s="37"/>
      <c r="S166" s="3"/>
      <c r="T166" s="13">
        <v>84</v>
      </c>
      <c r="U166" s="39">
        <v>24.207492795389001</v>
      </c>
      <c r="V166" s="40">
        <v>32</v>
      </c>
      <c r="W166" s="41">
        <v>0.75648414985590695</v>
      </c>
      <c r="X166" s="42"/>
      <c r="Y166" s="3"/>
      <c r="Z166" s="13">
        <v>175</v>
      </c>
      <c r="AA166" s="39">
        <v>50.432276657060498</v>
      </c>
      <c r="AB166" s="43">
        <v>38</v>
      </c>
      <c r="AC166" s="46">
        <v>1.3271651751858</v>
      </c>
      <c r="AD166" s="42">
        <v>0.01</v>
      </c>
      <c r="AE166" s="3"/>
      <c r="AF166" s="45">
        <v>701</v>
      </c>
      <c r="AG166" s="16">
        <v>202.01729106628201</v>
      </c>
      <c r="AH166" s="43">
        <v>140</v>
      </c>
      <c r="AI166" s="46">
        <v>1.4429806504734399</v>
      </c>
      <c r="AJ166" s="15">
        <v>0.01</v>
      </c>
      <c r="AK166" s="37">
        <v>0.42241379310344829</v>
      </c>
      <c r="AL166" s="84">
        <f t="shared" si="14"/>
        <v>0.01</v>
      </c>
      <c r="AM166" s="3"/>
      <c r="AN166" s="39">
        <v>3821.3580900000002</v>
      </c>
      <c r="AO166" s="39">
        <v>1101.2559337175801</v>
      </c>
      <c r="AP166" s="47">
        <v>819.47199999999998</v>
      </c>
      <c r="AQ166" s="46">
        <v>1.34386035607999</v>
      </c>
      <c r="AR166" s="42">
        <v>0.01</v>
      </c>
      <c r="AS166" s="14"/>
      <c r="AT166" s="39">
        <v>2916.0722999999998</v>
      </c>
      <c r="AU166" s="16">
        <v>840.36665706051895</v>
      </c>
      <c r="AV166" s="48">
        <v>630</v>
      </c>
      <c r="AW166" s="46">
        <v>1.3339153286674901</v>
      </c>
      <c r="AX166" s="15">
        <v>1.4999999999999999E-2</v>
      </c>
      <c r="AY166" s="3"/>
      <c r="AZ166" s="39">
        <v>261.2</v>
      </c>
      <c r="BA166" s="16">
        <v>75.273775216138304</v>
      </c>
      <c r="BB166" s="40">
        <v>70</v>
      </c>
      <c r="BC166" s="44">
        <v>1.0753396459448299</v>
      </c>
      <c r="BD166" s="15">
        <v>1.35E-2</v>
      </c>
      <c r="BE166" s="14"/>
      <c r="BF166" s="13">
        <v>-140</v>
      </c>
      <c r="BG166" s="16">
        <v>-40.345821325648402</v>
      </c>
      <c r="BH166" s="40">
        <v>100</v>
      </c>
      <c r="BI166" s="15">
        <v>-0.4</v>
      </c>
      <c r="BJ166" s="14"/>
      <c r="BK166" s="49">
        <v>9.3395597064709797E-3</v>
      </c>
      <c r="BL166" s="52">
        <v>4.5325779036827201E-3</v>
      </c>
      <c r="BM166" s="51">
        <v>-0.51469040874140004</v>
      </c>
      <c r="BN166" s="3"/>
      <c r="BO166" s="14"/>
    </row>
    <row r="167" spans="1:67" s="1" customFormat="1" ht="21.4" customHeight="1" x14ac:dyDescent="0.2">
      <c r="A167" s="32" t="s">
        <v>37</v>
      </c>
      <c r="B167" s="32" t="s">
        <v>59</v>
      </c>
      <c r="C167" s="137" t="s">
        <v>262</v>
      </c>
      <c r="D167" s="138">
        <v>3.4</v>
      </c>
      <c r="E167" s="139"/>
      <c r="F167" s="140">
        <f t="shared" si="11"/>
        <v>7.7499999999999999E-2</v>
      </c>
      <c r="G167" s="15">
        <f t="shared" si="12"/>
        <v>7.7499999999999999E-2</v>
      </c>
      <c r="H167" s="15">
        <f t="shared" si="13"/>
        <v>7.7499999999999999E-2</v>
      </c>
      <c r="I167" s="34">
        <v>-2.5000000000000001E-3</v>
      </c>
      <c r="J167" s="34">
        <v>0</v>
      </c>
      <c r="K167" s="35">
        <v>5.0000000000000001E-3</v>
      </c>
      <c r="L167" s="15">
        <v>7.4999999999999997E-2</v>
      </c>
      <c r="M167" s="14"/>
      <c r="N167" s="36">
        <v>6</v>
      </c>
      <c r="O167" s="3"/>
      <c r="P167" s="37">
        <v>0.66900000000000004</v>
      </c>
      <c r="Q167" s="38">
        <v>0.7</v>
      </c>
      <c r="R167" s="37"/>
      <c r="S167" s="3"/>
      <c r="T167" s="13">
        <v>145</v>
      </c>
      <c r="U167" s="39">
        <v>42.647058823529399</v>
      </c>
      <c r="V167" s="40">
        <v>32</v>
      </c>
      <c r="W167" s="46">
        <v>1.3327205882352899</v>
      </c>
      <c r="X167" s="42">
        <v>1.4999999999999999E-2</v>
      </c>
      <c r="Y167" s="3"/>
      <c r="Z167" s="13">
        <v>172</v>
      </c>
      <c r="AA167" s="39">
        <v>50.588235294117602</v>
      </c>
      <c r="AB167" s="43">
        <v>38</v>
      </c>
      <c r="AC167" s="46">
        <v>1.3312693498452</v>
      </c>
      <c r="AD167" s="42">
        <v>0.01</v>
      </c>
      <c r="AE167" s="3"/>
      <c r="AF167" s="45">
        <v>624</v>
      </c>
      <c r="AG167" s="16">
        <v>183.529411764706</v>
      </c>
      <c r="AH167" s="43">
        <v>140</v>
      </c>
      <c r="AI167" s="46">
        <v>1.3109243697479001</v>
      </c>
      <c r="AJ167" s="15">
        <v>0.01</v>
      </c>
      <c r="AK167" s="37">
        <v>0.47058823529411764</v>
      </c>
      <c r="AL167" s="84">
        <f t="shared" si="14"/>
        <v>0.01</v>
      </c>
      <c r="AM167" s="3"/>
      <c r="AN167" s="39">
        <v>3774.6727999999998</v>
      </c>
      <c r="AO167" s="39">
        <v>1110.19788235294</v>
      </c>
      <c r="AP167" s="47">
        <v>829.18700000000001</v>
      </c>
      <c r="AQ167" s="46">
        <v>1.3388992861115001</v>
      </c>
      <c r="AR167" s="42">
        <v>0.01</v>
      </c>
      <c r="AS167" s="14"/>
      <c r="AT167" s="39">
        <v>2838.6981300000002</v>
      </c>
      <c r="AU167" s="16">
        <v>834.911214705882</v>
      </c>
      <c r="AV167" s="48">
        <v>630</v>
      </c>
      <c r="AW167" s="46">
        <v>1.3252558963585399</v>
      </c>
      <c r="AX167" s="15">
        <v>1.4999999999999999E-2</v>
      </c>
      <c r="AY167" s="3"/>
      <c r="AZ167" s="39">
        <v>261.3</v>
      </c>
      <c r="BA167" s="16">
        <v>76.852941176470594</v>
      </c>
      <c r="BB167" s="40">
        <v>70</v>
      </c>
      <c r="BC167" s="44">
        <v>1.0978991596638701</v>
      </c>
      <c r="BD167" s="15">
        <v>1.4999999999999999E-2</v>
      </c>
      <c r="BE167" s="14"/>
      <c r="BF167" s="13">
        <v>414</v>
      </c>
      <c r="BG167" s="16">
        <v>121.764705882353</v>
      </c>
      <c r="BH167" s="40">
        <v>100</v>
      </c>
      <c r="BI167" s="15">
        <v>1.22</v>
      </c>
      <c r="BJ167" s="14"/>
      <c r="BK167" s="49">
        <v>1.7894012388162399E-2</v>
      </c>
      <c r="BL167" s="49">
        <v>2.0131139997699301E-2</v>
      </c>
      <c r="BM167" s="54">
        <v>0.12502101602527399</v>
      </c>
      <c r="BN167" s="3"/>
      <c r="BO167" s="14"/>
    </row>
    <row r="168" spans="1:67" s="1" customFormat="1" ht="21.4" customHeight="1" x14ac:dyDescent="0.2">
      <c r="A168" s="32" t="s">
        <v>37</v>
      </c>
      <c r="B168" s="32" t="s">
        <v>59</v>
      </c>
      <c r="C168" s="137" t="s">
        <v>263</v>
      </c>
      <c r="D168" s="138">
        <v>2.68</v>
      </c>
      <c r="E168" s="139"/>
      <c r="F168" s="140">
        <f t="shared" si="11"/>
        <v>5.1750000000000004E-2</v>
      </c>
      <c r="G168" s="15">
        <f t="shared" si="12"/>
        <v>5.1750000000000004E-2</v>
      </c>
      <c r="H168" s="15">
        <f t="shared" si="13"/>
        <v>4.6750000000000007E-2</v>
      </c>
      <c r="I168" s="34">
        <v>2.5000000000000001E-3</v>
      </c>
      <c r="J168" s="34">
        <v>2.5000000000000001E-3</v>
      </c>
      <c r="K168" s="35">
        <v>0</v>
      </c>
      <c r="L168" s="15">
        <v>4.1750000000000002E-2</v>
      </c>
      <c r="M168" s="14"/>
      <c r="N168" s="36">
        <v>5</v>
      </c>
      <c r="O168" s="3"/>
      <c r="P168" s="44">
        <v>0.752</v>
      </c>
      <c r="Q168" s="38">
        <v>0.7</v>
      </c>
      <c r="R168" s="37">
        <v>5.2500000000000003E-3</v>
      </c>
      <c r="S168" s="3"/>
      <c r="T168" s="13">
        <v>40</v>
      </c>
      <c r="U168" s="39">
        <v>14.9253731343283</v>
      </c>
      <c r="V168" s="40">
        <v>32</v>
      </c>
      <c r="W168" s="41">
        <v>0.46641791044776099</v>
      </c>
      <c r="X168" s="42"/>
      <c r="Y168" s="3"/>
      <c r="Z168" s="13">
        <v>124</v>
      </c>
      <c r="AA168" s="39">
        <v>46.268656716417901</v>
      </c>
      <c r="AB168" s="43">
        <v>38</v>
      </c>
      <c r="AC168" s="46">
        <v>1.21759622937942</v>
      </c>
      <c r="AD168" s="42">
        <v>0.01</v>
      </c>
      <c r="AE168" s="3"/>
      <c r="AF168" s="45">
        <v>494</v>
      </c>
      <c r="AG168" s="16">
        <v>184.328358208955</v>
      </c>
      <c r="AH168" s="43">
        <v>140</v>
      </c>
      <c r="AI168" s="46">
        <v>1.3166311300639599</v>
      </c>
      <c r="AJ168" s="15">
        <v>0.01</v>
      </c>
      <c r="AK168" s="37">
        <v>0.63076923076923075</v>
      </c>
      <c r="AL168" s="84">
        <f t="shared" si="14"/>
        <v>1.4999999999999999E-2</v>
      </c>
      <c r="AM168" s="3"/>
      <c r="AN168" s="39">
        <v>1371.38384</v>
      </c>
      <c r="AO168" s="39">
        <v>511.71038805970102</v>
      </c>
      <c r="AP168" s="47">
        <v>723.34299999999996</v>
      </c>
      <c r="AQ168" s="41">
        <v>0.70742426215460896</v>
      </c>
      <c r="AR168" s="42"/>
      <c r="AS168" s="14"/>
      <c r="AT168" s="39">
        <v>1982.6324500000001</v>
      </c>
      <c r="AU168" s="16">
        <v>739.78822761193999</v>
      </c>
      <c r="AV168" s="48">
        <v>630</v>
      </c>
      <c r="AW168" s="44">
        <v>1.1742670279554599</v>
      </c>
      <c r="AX168" s="15">
        <v>1.2749999999999999E-2</v>
      </c>
      <c r="AY168" s="3"/>
      <c r="AZ168" s="39">
        <v>178.2</v>
      </c>
      <c r="BA168" s="16">
        <v>66.492537313432805</v>
      </c>
      <c r="BB168" s="40">
        <v>70</v>
      </c>
      <c r="BC168" s="44">
        <v>0.949893390191898</v>
      </c>
      <c r="BD168" s="15">
        <v>3.7499999999999999E-3</v>
      </c>
      <c r="BE168" s="14"/>
      <c r="BF168" s="13">
        <v>9</v>
      </c>
      <c r="BG168" s="16">
        <v>3.3582089552238799</v>
      </c>
      <c r="BH168" s="40">
        <v>100</v>
      </c>
      <c r="BI168" s="15">
        <v>0.03</v>
      </c>
      <c r="BJ168" s="14"/>
      <c r="BK168" s="49">
        <v>1.07349298100743E-2</v>
      </c>
      <c r="BL168" s="52">
        <v>9.6239164562145901E-3</v>
      </c>
      <c r="BM168" s="51">
        <v>-0.103495167040316</v>
      </c>
      <c r="BN168" s="3"/>
      <c r="BO168" s="14"/>
    </row>
    <row r="169" spans="1:67" s="1" customFormat="1" ht="21.4" customHeight="1" x14ac:dyDescent="0.2">
      <c r="A169" s="32" t="s">
        <v>37</v>
      </c>
      <c r="B169" s="32" t="s">
        <v>59</v>
      </c>
      <c r="C169" s="137" t="s">
        <v>264</v>
      </c>
      <c r="D169" s="138">
        <v>3.15</v>
      </c>
      <c r="E169" s="139"/>
      <c r="F169" s="140">
        <f t="shared" si="11"/>
        <v>6.7000000000000004E-2</v>
      </c>
      <c r="G169" s="15">
        <f t="shared" si="12"/>
        <v>6.7000000000000004E-2</v>
      </c>
      <c r="H169" s="15">
        <f t="shared" si="13"/>
        <v>6.7000000000000004E-2</v>
      </c>
      <c r="I169" s="34">
        <v>0</v>
      </c>
      <c r="J169" s="34">
        <v>2.5000000000000001E-3</v>
      </c>
      <c r="K169" s="35">
        <v>0</v>
      </c>
      <c r="L169" s="15">
        <v>6.4500000000000002E-2</v>
      </c>
      <c r="M169" s="14"/>
      <c r="N169" s="36">
        <v>6</v>
      </c>
      <c r="O169" s="3"/>
      <c r="P169" s="37">
        <v>0.64200000000000002</v>
      </c>
      <c r="Q169" s="38">
        <v>0.7</v>
      </c>
      <c r="R169" s="37"/>
      <c r="S169" s="3"/>
      <c r="T169" s="13">
        <v>107</v>
      </c>
      <c r="U169" s="39">
        <v>33.968253968253997</v>
      </c>
      <c r="V169" s="40">
        <v>32</v>
      </c>
      <c r="W169" s="44">
        <v>1.0615079365079401</v>
      </c>
      <c r="X169" s="42">
        <v>4.4999999999999997E-3</v>
      </c>
      <c r="Y169" s="3"/>
      <c r="Z169" s="13">
        <v>202</v>
      </c>
      <c r="AA169" s="39">
        <v>64.126984126984098</v>
      </c>
      <c r="AB169" s="43">
        <v>38</v>
      </c>
      <c r="AC169" s="46">
        <v>1.6875522138679999</v>
      </c>
      <c r="AD169" s="42">
        <v>0.01</v>
      </c>
      <c r="AE169" s="3"/>
      <c r="AF169" s="45">
        <v>715</v>
      </c>
      <c r="AG169" s="16">
        <v>226.98412698412699</v>
      </c>
      <c r="AH169" s="43">
        <v>140</v>
      </c>
      <c r="AI169" s="46">
        <v>1.6213151927437599</v>
      </c>
      <c r="AJ169" s="15">
        <v>0.01</v>
      </c>
      <c r="AK169" s="37">
        <v>0.34951456310679613</v>
      </c>
      <c r="AL169" s="84">
        <f t="shared" si="14"/>
        <v>0.01</v>
      </c>
      <c r="AM169" s="3"/>
      <c r="AN169" s="39">
        <v>4338.9837399999997</v>
      </c>
      <c r="AO169" s="39">
        <v>1377.4551555555599</v>
      </c>
      <c r="AP169" s="47">
        <v>699.46199999999999</v>
      </c>
      <c r="AQ169" s="46">
        <v>1.9693066321766699</v>
      </c>
      <c r="AR169" s="42">
        <v>0.01</v>
      </c>
      <c r="AS169" s="14"/>
      <c r="AT169" s="39">
        <v>3858.1952700000002</v>
      </c>
      <c r="AU169" s="16">
        <v>1224.8238952381</v>
      </c>
      <c r="AV169" s="48">
        <v>630</v>
      </c>
      <c r="AW169" s="46">
        <v>1.9441649130763501</v>
      </c>
      <c r="AX169" s="15">
        <v>1.4999999999999999E-2</v>
      </c>
      <c r="AY169" s="3"/>
      <c r="AZ169" s="39">
        <v>242.9</v>
      </c>
      <c r="BA169" s="16">
        <v>77.1111111111111</v>
      </c>
      <c r="BB169" s="40">
        <v>70</v>
      </c>
      <c r="BC169" s="44">
        <v>1.1015873015872999</v>
      </c>
      <c r="BD169" s="15">
        <v>1.4999999999999999E-2</v>
      </c>
      <c r="BE169" s="14"/>
      <c r="BF169" s="13">
        <v>-158</v>
      </c>
      <c r="BG169" s="16">
        <v>-50.158730158730201</v>
      </c>
      <c r="BH169" s="40">
        <v>100</v>
      </c>
      <c r="BI169" s="15">
        <v>-0.5</v>
      </c>
      <c r="BJ169" s="14"/>
      <c r="BK169" s="49">
        <v>1.58995815899582E-2</v>
      </c>
      <c r="BL169" s="52">
        <v>1.5658747300215999E-2</v>
      </c>
      <c r="BM169" s="50">
        <v>-1.51472092758908E-2</v>
      </c>
      <c r="BN169" s="3"/>
      <c r="BO169" s="14"/>
    </row>
    <row r="170" spans="1:67" s="1" customFormat="1" ht="21.4" customHeight="1" x14ac:dyDescent="0.2">
      <c r="A170" s="32" t="s">
        <v>37</v>
      </c>
      <c r="B170" s="32" t="s">
        <v>59</v>
      </c>
      <c r="C170" s="137" t="s">
        <v>265</v>
      </c>
      <c r="D170" s="138">
        <v>10.69</v>
      </c>
      <c r="E170" s="139"/>
      <c r="F170" s="140">
        <f t="shared" si="11"/>
        <v>6.6000000000000017E-2</v>
      </c>
      <c r="G170" s="15">
        <f t="shared" si="12"/>
        <v>6.6000000000000017E-2</v>
      </c>
      <c r="H170" s="15">
        <f t="shared" si="13"/>
        <v>6.1000000000000006E-2</v>
      </c>
      <c r="I170" s="34">
        <v>0</v>
      </c>
      <c r="J170" s="34">
        <v>2.5000000000000001E-3</v>
      </c>
      <c r="K170" s="35">
        <v>0</v>
      </c>
      <c r="L170" s="15">
        <v>5.8500000000000003E-2</v>
      </c>
      <c r="M170" s="14"/>
      <c r="N170" s="36">
        <v>6</v>
      </c>
      <c r="O170" s="3"/>
      <c r="P170" s="44">
        <v>0.74299999999999999</v>
      </c>
      <c r="Q170" s="38">
        <v>0.7</v>
      </c>
      <c r="R170" s="37">
        <v>4.4999999999999997E-3</v>
      </c>
      <c r="S170" s="3"/>
      <c r="T170" s="13">
        <v>411</v>
      </c>
      <c r="U170" s="39">
        <v>38.447146866230099</v>
      </c>
      <c r="V170" s="40">
        <v>32</v>
      </c>
      <c r="W170" s="46">
        <v>1.2014733395696899</v>
      </c>
      <c r="X170" s="42">
        <v>1.4999999999999999E-2</v>
      </c>
      <c r="Y170" s="3"/>
      <c r="Z170" s="13">
        <v>616</v>
      </c>
      <c r="AA170" s="39">
        <v>57.623947614593099</v>
      </c>
      <c r="AB170" s="43">
        <v>38</v>
      </c>
      <c r="AC170" s="46">
        <v>1.5164196740682401</v>
      </c>
      <c r="AD170" s="42">
        <v>0.01</v>
      </c>
      <c r="AE170" s="3"/>
      <c r="AF170" s="45">
        <v>1849</v>
      </c>
      <c r="AG170" s="16">
        <v>172.96538821328301</v>
      </c>
      <c r="AH170" s="43">
        <v>140</v>
      </c>
      <c r="AI170" s="46">
        <v>1.2354670586663099</v>
      </c>
      <c r="AJ170" s="15">
        <v>0.01</v>
      </c>
      <c r="AK170" s="37">
        <v>0.57692307692307687</v>
      </c>
      <c r="AL170" s="84">
        <f t="shared" si="14"/>
        <v>1.4999999999999999E-2</v>
      </c>
      <c r="AM170" s="3"/>
      <c r="AN170" s="39">
        <v>8621.9931899999992</v>
      </c>
      <c r="AO170" s="39">
        <v>806.54753882132798</v>
      </c>
      <c r="AP170" s="47">
        <v>749.553</v>
      </c>
      <c r="AQ170" s="44">
        <v>1.0760380370985501</v>
      </c>
      <c r="AR170" s="42">
        <v>4.0000000000000001E-3</v>
      </c>
      <c r="AS170" s="14"/>
      <c r="AT170" s="39">
        <v>8515.6851900000001</v>
      </c>
      <c r="AU170" s="16">
        <v>796.60291768007505</v>
      </c>
      <c r="AV170" s="48">
        <v>630</v>
      </c>
      <c r="AW170" s="46">
        <v>1.2644490756826601</v>
      </c>
      <c r="AX170" s="15">
        <v>1.4999999999999999E-2</v>
      </c>
      <c r="AY170" s="3"/>
      <c r="AZ170" s="39">
        <v>641.1</v>
      </c>
      <c r="BA170" s="16">
        <v>59.971936389148702</v>
      </c>
      <c r="BB170" s="40">
        <v>70</v>
      </c>
      <c r="BC170" s="37">
        <v>0.85674194841641005</v>
      </c>
      <c r="BD170" s="15"/>
      <c r="BE170" s="14"/>
      <c r="BF170" s="13">
        <v>-232</v>
      </c>
      <c r="BG170" s="16">
        <v>-21.702525724976599</v>
      </c>
      <c r="BH170" s="40">
        <v>100</v>
      </c>
      <c r="BI170" s="15">
        <v>-0.22</v>
      </c>
      <c r="BJ170" s="14"/>
      <c r="BK170" s="49">
        <v>1.5917083101980398E-2</v>
      </c>
      <c r="BL170" s="52">
        <v>1.4462081128747801E-2</v>
      </c>
      <c r="BM170" s="50">
        <v>-9.1411344899717806E-2</v>
      </c>
      <c r="BN170" s="3"/>
      <c r="BO170" s="14"/>
    </row>
    <row r="171" spans="1:67" s="1" customFormat="1" ht="21.4" customHeight="1" x14ac:dyDescent="0.2">
      <c r="A171" s="32" t="s">
        <v>37</v>
      </c>
      <c r="B171" s="32" t="s">
        <v>59</v>
      </c>
      <c r="C171" s="137" t="s">
        <v>266</v>
      </c>
      <c r="D171" s="138">
        <v>3.68</v>
      </c>
      <c r="E171" s="139"/>
      <c r="F171" s="140">
        <f t="shared" si="11"/>
        <v>7.0750000000000007E-2</v>
      </c>
      <c r="G171" s="15">
        <f t="shared" si="12"/>
        <v>7.0750000000000007E-2</v>
      </c>
      <c r="H171" s="15">
        <f t="shared" si="13"/>
        <v>6.5750000000000003E-2</v>
      </c>
      <c r="I171" s="34">
        <v>2.5000000000000001E-3</v>
      </c>
      <c r="J171" s="34">
        <v>2.5000000000000001E-3</v>
      </c>
      <c r="K171" s="35">
        <v>0</v>
      </c>
      <c r="L171" s="15">
        <v>6.0749999999999998E-2</v>
      </c>
      <c r="M171" s="14"/>
      <c r="N171" s="36">
        <v>6</v>
      </c>
      <c r="O171" s="3"/>
      <c r="P171" s="46">
        <v>0.86499999999999999</v>
      </c>
      <c r="Q171" s="38">
        <v>0.7</v>
      </c>
      <c r="R171" s="37">
        <v>1.4999999999999999E-2</v>
      </c>
      <c r="S171" s="3"/>
      <c r="T171" s="13">
        <v>102</v>
      </c>
      <c r="U171" s="39">
        <v>27.7173913043478</v>
      </c>
      <c r="V171" s="40">
        <v>32</v>
      </c>
      <c r="W171" s="37">
        <v>0.86616847826086896</v>
      </c>
      <c r="X171" s="42"/>
      <c r="Y171" s="3"/>
      <c r="Z171" s="13">
        <v>190</v>
      </c>
      <c r="AA171" s="39">
        <v>51.630434782608702</v>
      </c>
      <c r="AB171" s="43">
        <v>38</v>
      </c>
      <c r="AC171" s="46">
        <v>1.35869565217391</v>
      </c>
      <c r="AD171" s="42">
        <v>0.01</v>
      </c>
      <c r="AE171" s="3"/>
      <c r="AF171" s="45">
        <v>747</v>
      </c>
      <c r="AG171" s="16">
        <v>202.98913043478299</v>
      </c>
      <c r="AH171" s="43">
        <v>140</v>
      </c>
      <c r="AI171" s="46">
        <v>1.4499223602484499</v>
      </c>
      <c r="AJ171" s="15">
        <v>0.01</v>
      </c>
      <c r="AK171" s="37">
        <v>0.51898734177215189</v>
      </c>
      <c r="AL171" s="84">
        <f t="shared" si="14"/>
        <v>1.4999999999999999E-2</v>
      </c>
      <c r="AM171" s="3"/>
      <c r="AN171" s="39">
        <v>3902.7896599999999</v>
      </c>
      <c r="AO171" s="39">
        <v>1060.5406684782599</v>
      </c>
      <c r="AP171" s="47">
        <v>747.97</v>
      </c>
      <c r="AQ171" s="46">
        <v>1.41789198561207</v>
      </c>
      <c r="AR171" s="42">
        <v>0.01</v>
      </c>
      <c r="AS171" s="14"/>
      <c r="AT171" s="39">
        <v>3012.1437999999998</v>
      </c>
      <c r="AU171" s="16">
        <v>818.51733695652194</v>
      </c>
      <c r="AV171" s="48">
        <v>630</v>
      </c>
      <c r="AW171" s="46">
        <v>1.29923386818496</v>
      </c>
      <c r="AX171" s="15">
        <v>1.4999999999999999E-2</v>
      </c>
      <c r="AY171" s="3"/>
      <c r="AZ171" s="39">
        <v>232.6</v>
      </c>
      <c r="BA171" s="16">
        <v>63.206521739130402</v>
      </c>
      <c r="BB171" s="40">
        <v>70</v>
      </c>
      <c r="BC171" s="44">
        <v>0.90295031055900599</v>
      </c>
      <c r="BD171" s="15">
        <v>7.5000000000000002E-4</v>
      </c>
      <c r="BE171" s="14"/>
      <c r="BF171" s="13">
        <v>58</v>
      </c>
      <c r="BG171" s="16">
        <v>15.7608695652174</v>
      </c>
      <c r="BH171" s="40">
        <v>100</v>
      </c>
      <c r="BI171" s="15">
        <v>0.16</v>
      </c>
      <c r="BJ171" s="14"/>
      <c r="BK171" s="49">
        <v>1.7021276595744698E-2</v>
      </c>
      <c r="BL171" s="52">
        <v>1.23284589426322E-2</v>
      </c>
      <c r="BM171" s="51">
        <v>-0.27570303712035898</v>
      </c>
      <c r="BN171" s="3"/>
      <c r="BO171" s="14"/>
    </row>
    <row r="172" spans="1:67" s="1" customFormat="1" ht="21.4" customHeight="1" x14ac:dyDescent="0.2">
      <c r="A172" s="32" t="s">
        <v>37</v>
      </c>
      <c r="B172" s="32" t="s">
        <v>59</v>
      </c>
      <c r="C172" s="137" t="s">
        <v>267</v>
      </c>
      <c r="D172" s="138">
        <v>2.61</v>
      </c>
      <c r="E172" s="139"/>
      <c r="F172" s="140">
        <f t="shared" si="11"/>
        <v>5.7750000000000003E-2</v>
      </c>
      <c r="G172" s="15">
        <f t="shared" si="12"/>
        <v>5.7750000000000003E-2</v>
      </c>
      <c r="H172" s="15">
        <f t="shared" si="13"/>
        <v>5.7750000000000003E-2</v>
      </c>
      <c r="I172" s="34">
        <v>0</v>
      </c>
      <c r="J172" s="34">
        <v>2.5000000000000001E-3</v>
      </c>
      <c r="K172" s="35">
        <v>0</v>
      </c>
      <c r="L172" s="15">
        <v>5.525E-2</v>
      </c>
      <c r="M172" s="14"/>
      <c r="N172" s="36">
        <v>6</v>
      </c>
      <c r="O172" s="3"/>
      <c r="P172" s="44">
        <v>0.79200000000000004</v>
      </c>
      <c r="Q172" s="38">
        <v>0.7</v>
      </c>
      <c r="R172" s="37">
        <v>9.75E-3</v>
      </c>
      <c r="S172" s="3"/>
      <c r="T172" s="13">
        <v>82</v>
      </c>
      <c r="U172" s="39">
        <v>31.417624521072799</v>
      </c>
      <c r="V172" s="40">
        <v>32</v>
      </c>
      <c r="W172" s="37">
        <v>0.98180076628352497</v>
      </c>
      <c r="X172" s="42"/>
      <c r="Y172" s="3"/>
      <c r="Z172" s="13">
        <v>117</v>
      </c>
      <c r="AA172" s="39">
        <v>44.827586206896498</v>
      </c>
      <c r="AB172" s="43">
        <v>38</v>
      </c>
      <c r="AC172" s="44">
        <v>1.1796733212341199</v>
      </c>
      <c r="AD172" s="42">
        <v>8.9999999999999993E-3</v>
      </c>
      <c r="AE172" s="3"/>
      <c r="AF172" s="45">
        <v>458</v>
      </c>
      <c r="AG172" s="16">
        <v>175.47892720306501</v>
      </c>
      <c r="AH172" s="43">
        <v>140</v>
      </c>
      <c r="AI172" s="46">
        <v>1.2534209085933199</v>
      </c>
      <c r="AJ172" s="15">
        <v>0.01</v>
      </c>
      <c r="AK172" s="37">
        <v>0.39130434782608697</v>
      </c>
      <c r="AL172" s="84">
        <f t="shared" si="14"/>
        <v>0.01</v>
      </c>
      <c r="AM172" s="3"/>
      <c r="AN172" s="39">
        <v>3011.6209100000001</v>
      </c>
      <c r="AO172" s="39">
        <v>1153.8777432950201</v>
      </c>
      <c r="AP172" s="47">
        <v>889.65599999999995</v>
      </c>
      <c r="AQ172" s="46">
        <v>1.29699315611317</v>
      </c>
      <c r="AR172" s="42">
        <v>0.01</v>
      </c>
      <c r="AS172" s="14"/>
      <c r="AT172" s="39">
        <v>1999.3151600000001</v>
      </c>
      <c r="AU172" s="16">
        <v>766.02113409961703</v>
      </c>
      <c r="AV172" s="48">
        <v>630</v>
      </c>
      <c r="AW172" s="46">
        <v>1.2159065620628799</v>
      </c>
      <c r="AX172" s="15">
        <v>1.4999999999999999E-2</v>
      </c>
      <c r="AY172" s="3"/>
      <c r="AZ172" s="39">
        <v>168.4</v>
      </c>
      <c r="BA172" s="16">
        <v>64.521072796934902</v>
      </c>
      <c r="BB172" s="40">
        <v>70</v>
      </c>
      <c r="BC172" s="44">
        <v>0.92172961138478404</v>
      </c>
      <c r="BD172" s="15">
        <v>1.5E-3</v>
      </c>
      <c r="BE172" s="14"/>
      <c r="BF172" s="13">
        <v>-41</v>
      </c>
      <c r="BG172" s="16">
        <v>-15.7088122605364</v>
      </c>
      <c r="BH172" s="40">
        <v>100</v>
      </c>
      <c r="BI172" s="15">
        <v>-0.16</v>
      </c>
      <c r="BJ172" s="14"/>
      <c r="BK172" s="49">
        <v>9.2081031307550704E-3</v>
      </c>
      <c r="BL172" s="52">
        <v>9.0279399175033099E-3</v>
      </c>
      <c r="BM172" s="50">
        <v>-1.9565724959140801E-2</v>
      </c>
      <c r="BN172" s="3"/>
      <c r="BO172" s="14"/>
    </row>
    <row r="173" spans="1:67" s="1" customFormat="1" ht="21.4" customHeight="1" x14ac:dyDescent="0.2">
      <c r="A173" s="32" t="s">
        <v>38</v>
      </c>
      <c r="B173" s="32" t="s">
        <v>48</v>
      </c>
      <c r="C173" s="137" t="s">
        <v>268</v>
      </c>
      <c r="D173" s="138">
        <v>2.78</v>
      </c>
      <c r="E173" s="139"/>
      <c r="F173" s="140">
        <f t="shared" si="11"/>
        <v>7.4380000000000002E-2</v>
      </c>
      <c r="G173" s="15">
        <f t="shared" si="12"/>
        <v>7.4380000000000002E-2</v>
      </c>
      <c r="H173" s="15">
        <f t="shared" si="13"/>
        <v>6.9379999999999997E-2</v>
      </c>
      <c r="I173" s="34"/>
      <c r="J173" s="34">
        <v>2.5000000000000001E-3</v>
      </c>
      <c r="K173" s="35">
        <v>7.5000000000000099E-4</v>
      </c>
      <c r="L173" s="15">
        <v>6.6129999999999994E-2</v>
      </c>
      <c r="M173" s="14"/>
      <c r="N173" s="36">
        <v>5</v>
      </c>
      <c r="O173" s="3"/>
      <c r="P173" s="53">
        <v>0.51700000000000002</v>
      </c>
      <c r="Q173" s="38">
        <v>0.7</v>
      </c>
      <c r="R173" s="37"/>
      <c r="S173" s="3"/>
      <c r="T173" s="13">
        <v>118</v>
      </c>
      <c r="U173" s="39">
        <v>42.4460431654676</v>
      </c>
      <c r="V173" s="40">
        <v>32</v>
      </c>
      <c r="W173" s="46">
        <v>1.3264388489208601</v>
      </c>
      <c r="X173" s="42">
        <v>1.4999999999999999E-2</v>
      </c>
      <c r="Y173" s="3"/>
      <c r="Z173" s="13">
        <v>165</v>
      </c>
      <c r="AA173" s="39">
        <v>59.352517985611499</v>
      </c>
      <c r="AB173" s="43">
        <v>38</v>
      </c>
      <c r="AC173" s="46">
        <v>1.56190836804241</v>
      </c>
      <c r="AD173" s="42">
        <v>0.01</v>
      </c>
      <c r="AE173" s="3"/>
      <c r="AF173" s="45">
        <v>517</v>
      </c>
      <c r="AG173" s="16">
        <v>185.971223021583</v>
      </c>
      <c r="AH173" s="43">
        <v>140</v>
      </c>
      <c r="AI173" s="46">
        <v>1.3283658787255901</v>
      </c>
      <c r="AJ173" s="15">
        <v>0.01</v>
      </c>
      <c r="AK173" s="37">
        <v>0.78125</v>
      </c>
      <c r="AL173" s="84">
        <f t="shared" si="14"/>
        <v>1.4999999999999999E-2</v>
      </c>
      <c r="AM173" s="3"/>
      <c r="AN173" s="39">
        <v>2258.5273200000001</v>
      </c>
      <c r="AO173" s="39">
        <v>812.41989928057603</v>
      </c>
      <c r="AP173" s="47">
        <v>943</v>
      </c>
      <c r="AQ173" s="37">
        <v>0.86152693454992102</v>
      </c>
      <c r="AR173" s="42"/>
      <c r="AS173" s="14"/>
      <c r="AT173" s="39">
        <v>2514.9762799999999</v>
      </c>
      <c r="AU173" s="16">
        <v>904.66772661870505</v>
      </c>
      <c r="AV173" s="48">
        <v>630</v>
      </c>
      <c r="AW173" s="46">
        <v>1.4359805184423899</v>
      </c>
      <c r="AX173" s="15">
        <v>1.4999999999999999E-2</v>
      </c>
      <c r="AY173" s="3"/>
      <c r="AZ173" s="39">
        <v>220.5</v>
      </c>
      <c r="BA173" s="16">
        <v>79.316546762589894</v>
      </c>
      <c r="BB173" s="40">
        <v>70</v>
      </c>
      <c r="BC173" s="44">
        <v>1.13309352517986</v>
      </c>
      <c r="BD173" s="15">
        <v>1.6129999999999999E-2</v>
      </c>
      <c r="BE173" s="14"/>
      <c r="BF173" s="13">
        <v>286</v>
      </c>
      <c r="BG173" s="16">
        <v>102.877697841727</v>
      </c>
      <c r="BH173" s="40">
        <v>100</v>
      </c>
      <c r="BI173" s="15">
        <v>1.03</v>
      </c>
      <c r="BJ173" s="14"/>
      <c r="BK173" s="49">
        <v>1.04712041884817E-2</v>
      </c>
      <c r="BL173" s="52">
        <v>1.2967470679353801E-2</v>
      </c>
      <c r="BM173" s="54">
        <v>0.23839344987828501</v>
      </c>
      <c r="BN173" s="3"/>
      <c r="BO173" s="14"/>
    </row>
    <row r="174" spans="1:67" s="1" customFormat="1" ht="21.4" customHeight="1" x14ac:dyDescent="0.2">
      <c r="A174" s="32" t="s">
        <v>38</v>
      </c>
      <c r="B174" s="32" t="s">
        <v>48</v>
      </c>
      <c r="C174" s="137" t="s">
        <v>269</v>
      </c>
      <c r="D174" s="138">
        <v>2.85</v>
      </c>
      <c r="E174" s="139"/>
      <c r="F174" s="140">
        <f>IF(G174&gt;=9%,9%,G174)+0.5%</f>
        <v>2.8500000000000001E-2</v>
      </c>
      <c r="G174" s="15">
        <f t="shared" si="12"/>
        <v>2.35E-2</v>
      </c>
      <c r="H174" s="15">
        <f t="shared" si="13"/>
        <v>2.35E-2</v>
      </c>
      <c r="I174" s="34">
        <v>2.5000000000000001E-3</v>
      </c>
      <c r="J174" s="34">
        <v>0</v>
      </c>
      <c r="K174" s="35">
        <v>5.0000000000000001E-3</v>
      </c>
      <c r="L174" s="15">
        <v>1.6E-2</v>
      </c>
      <c r="M174" s="14"/>
      <c r="N174" s="36">
        <v>2</v>
      </c>
      <c r="O174" s="3"/>
      <c r="P174" s="85">
        <v>0.74</v>
      </c>
      <c r="Q174" s="38">
        <v>0.7</v>
      </c>
      <c r="R174" s="86">
        <v>5.0000000000000001E-3</v>
      </c>
      <c r="S174" s="3"/>
      <c r="T174" s="13">
        <v>79</v>
      </c>
      <c r="U174" s="39">
        <v>27.719298245613999</v>
      </c>
      <c r="V174" s="40">
        <v>32</v>
      </c>
      <c r="W174" s="37">
        <v>0.86622807017543801</v>
      </c>
      <c r="X174" s="42"/>
      <c r="Y174" s="3"/>
      <c r="Z174" s="13">
        <v>111</v>
      </c>
      <c r="AA174" s="39">
        <v>38.947368421052602</v>
      </c>
      <c r="AB174" s="43">
        <v>38</v>
      </c>
      <c r="AC174" s="44">
        <v>1.0249307479224401</v>
      </c>
      <c r="AD174" s="42">
        <v>1E-3</v>
      </c>
      <c r="AE174" s="3"/>
      <c r="AF174" s="45">
        <v>348</v>
      </c>
      <c r="AG174" s="16">
        <v>122.105263157895</v>
      </c>
      <c r="AH174" s="43">
        <v>140</v>
      </c>
      <c r="AI174" s="37">
        <v>0.87218045112782105</v>
      </c>
      <c r="AJ174" s="15"/>
      <c r="AK174" s="37">
        <v>0.47826086956521741</v>
      </c>
      <c r="AL174" s="84"/>
      <c r="AM174" s="3"/>
      <c r="AN174" s="39">
        <v>1112.9925800000001</v>
      </c>
      <c r="AO174" s="39">
        <v>390.523712280702</v>
      </c>
      <c r="AP174" s="47">
        <v>748.12599999999998</v>
      </c>
      <c r="AQ174" s="41">
        <v>0.52200259352128098</v>
      </c>
      <c r="AR174" s="42"/>
      <c r="AS174" s="14"/>
      <c r="AT174" s="39">
        <v>2478.40787</v>
      </c>
      <c r="AU174" s="16">
        <v>869.616796491228</v>
      </c>
      <c r="AV174" s="48">
        <v>630</v>
      </c>
      <c r="AW174" s="46">
        <v>1.3803441214146499</v>
      </c>
      <c r="AX174" s="15">
        <v>1.4999999999999999E-2</v>
      </c>
      <c r="AY174" s="3"/>
      <c r="AZ174" s="39">
        <v>159.6</v>
      </c>
      <c r="BA174" s="16">
        <v>56</v>
      </c>
      <c r="BB174" s="40">
        <v>70</v>
      </c>
      <c r="BC174" s="37">
        <v>0.8</v>
      </c>
      <c r="BD174" s="15"/>
      <c r="BE174" s="14"/>
      <c r="BF174" s="13">
        <v>391</v>
      </c>
      <c r="BG174" s="16">
        <v>137.19298245613999</v>
      </c>
      <c r="BH174" s="40">
        <v>100</v>
      </c>
      <c r="BI174" s="15">
        <v>1.37</v>
      </c>
      <c r="BJ174" s="14"/>
      <c r="BK174" s="49">
        <v>2.4757804090419801E-2</v>
      </c>
      <c r="BL174" s="49">
        <v>1.9631171921475302E-2</v>
      </c>
      <c r="BM174" s="51">
        <v>-0.20707136021519301</v>
      </c>
      <c r="BN174" s="3"/>
      <c r="BO174" s="14"/>
    </row>
    <row r="175" spans="1:67" s="1" customFormat="1" ht="21.4" customHeight="1" x14ac:dyDescent="0.2">
      <c r="A175" s="32" t="s">
        <v>38</v>
      </c>
      <c r="B175" s="32" t="s">
        <v>48</v>
      </c>
      <c r="C175" s="137" t="s">
        <v>270</v>
      </c>
      <c r="D175" s="138">
        <v>2.88</v>
      </c>
      <c r="E175" s="139"/>
      <c r="F175" s="140">
        <f t="shared" si="11"/>
        <v>0.01</v>
      </c>
      <c r="G175" s="15">
        <f t="shared" si="12"/>
        <v>0.01</v>
      </c>
      <c r="H175" s="15">
        <f t="shared" si="13"/>
        <v>0.01</v>
      </c>
      <c r="I175" s="34"/>
      <c r="J175" s="34">
        <v>2.5000000000000001E-3</v>
      </c>
      <c r="K175" s="35">
        <v>0</v>
      </c>
      <c r="L175" s="15">
        <v>7.4999999999999997E-3</v>
      </c>
      <c r="M175" s="14"/>
      <c r="N175" s="36">
        <v>1</v>
      </c>
      <c r="O175" s="3"/>
      <c r="P175" s="37">
        <v>0.623</v>
      </c>
      <c r="Q175" s="38">
        <v>0.7</v>
      </c>
      <c r="R175" s="37"/>
      <c r="S175" s="3"/>
      <c r="T175" s="13">
        <v>60</v>
      </c>
      <c r="U175" s="39">
        <v>20.8333333333333</v>
      </c>
      <c r="V175" s="40">
        <v>32</v>
      </c>
      <c r="W175" s="41">
        <v>0.65104166666666696</v>
      </c>
      <c r="X175" s="42"/>
      <c r="Y175" s="3"/>
      <c r="Z175" s="13">
        <v>101</v>
      </c>
      <c r="AA175" s="39">
        <v>35.0694444444444</v>
      </c>
      <c r="AB175" s="43">
        <v>38</v>
      </c>
      <c r="AC175" s="37">
        <v>0.92288011695906402</v>
      </c>
      <c r="AD175" s="42"/>
      <c r="AE175" s="3"/>
      <c r="AF175" s="45">
        <v>355</v>
      </c>
      <c r="AG175" s="16">
        <v>123.263888888889</v>
      </c>
      <c r="AH175" s="43">
        <v>140</v>
      </c>
      <c r="AI175" s="37">
        <v>0.88045634920634996</v>
      </c>
      <c r="AJ175" s="15"/>
      <c r="AK175" s="37">
        <v>0.42857142857142855</v>
      </c>
      <c r="AL175" s="84"/>
      <c r="AM175" s="3"/>
      <c r="AN175" s="39">
        <v>911.42786999999998</v>
      </c>
      <c r="AO175" s="39">
        <v>316.46801041666703</v>
      </c>
      <c r="AP175" s="47">
        <v>763.47199999999998</v>
      </c>
      <c r="AQ175" s="41">
        <v>0.41451161328335101</v>
      </c>
      <c r="AR175" s="42"/>
      <c r="AS175" s="14"/>
      <c r="AT175" s="39">
        <v>1991.75116</v>
      </c>
      <c r="AU175" s="16">
        <v>691.58026388888902</v>
      </c>
      <c r="AV175" s="48">
        <v>630</v>
      </c>
      <c r="AW175" s="44">
        <v>1.09774645061728</v>
      </c>
      <c r="AX175" s="15">
        <v>7.4999999999999997E-3</v>
      </c>
      <c r="AY175" s="3"/>
      <c r="AZ175" s="39">
        <v>138</v>
      </c>
      <c r="BA175" s="16">
        <v>47.9166666666667</v>
      </c>
      <c r="BB175" s="40">
        <v>70</v>
      </c>
      <c r="BC175" s="41">
        <v>0.68452380952380898</v>
      </c>
      <c r="BD175" s="15"/>
      <c r="BE175" s="14"/>
      <c r="BF175" s="13">
        <v>26</v>
      </c>
      <c r="BG175" s="16">
        <v>9.0277777777777803</v>
      </c>
      <c r="BH175" s="40">
        <v>100</v>
      </c>
      <c r="BI175" s="15">
        <v>0.09</v>
      </c>
      <c r="BJ175" s="14"/>
      <c r="BK175" s="49">
        <v>1.32013201320132E-2</v>
      </c>
      <c r="BL175" s="52">
        <v>1.53111856717546E-2</v>
      </c>
      <c r="BM175" s="54">
        <v>0.15982231463541099</v>
      </c>
      <c r="BN175" s="3"/>
      <c r="BO175" s="14"/>
    </row>
    <row r="176" spans="1:67" s="1" customFormat="1" ht="21.4" customHeight="1" x14ac:dyDescent="0.2">
      <c r="A176" s="32" t="s">
        <v>38</v>
      </c>
      <c r="B176" s="32" t="s">
        <v>48</v>
      </c>
      <c r="C176" s="137" t="s">
        <v>271</v>
      </c>
      <c r="D176" s="138">
        <v>2.89</v>
      </c>
      <c r="E176" s="139"/>
      <c r="F176" s="140">
        <f t="shared" si="11"/>
        <v>7.825E-2</v>
      </c>
      <c r="G176" s="15">
        <f t="shared" si="12"/>
        <v>7.825E-2</v>
      </c>
      <c r="H176" s="15">
        <f t="shared" si="13"/>
        <v>7.825E-2</v>
      </c>
      <c r="I176" s="34">
        <v>0</v>
      </c>
      <c r="J176" s="34">
        <v>2.5000000000000001E-3</v>
      </c>
      <c r="K176" s="35">
        <v>0</v>
      </c>
      <c r="L176" s="15">
        <v>7.5749999999999998E-2</v>
      </c>
      <c r="M176" s="14"/>
      <c r="N176" s="36">
        <v>6</v>
      </c>
      <c r="O176" s="3"/>
      <c r="P176" s="53">
        <v>0.57999999999999996</v>
      </c>
      <c r="Q176" s="38">
        <v>0.7</v>
      </c>
      <c r="R176" s="37"/>
      <c r="S176" s="3"/>
      <c r="T176" s="13">
        <v>157</v>
      </c>
      <c r="U176" s="39">
        <v>54.325259515570899</v>
      </c>
      <c r="V176" s="40">
        <v>32</v>
      </c>
      <c r="W176" s="46">
        <v>1.6976643598615899</v>
      </c>
      <c r="X176" s="42">
        <v>1.4999999999999999E-2</v>
      </c>
      <c r="Y176" s="3"/>
      <c r="Z176" s="13">
        <v>213</v>
      </c>
      <c r="AA176" s="39">
        <v>73.702422145328697</v>
      </c>
      <c r="AB176" s="43">
        <v>38</v>
      </c>
      <c r="AC176" s="46">
        <v>1.93953742487707</v>
      </c>
      <c r="AD176" s="42">
        <v>0.01</v>
      </c>
      <c r="AE176" s="3"/>
      <c r="AF176" s="45">
        <v>521</v>
      </c>
      <c r="AG176" s="16">
        <v>180.276816608997</v>
      </c>
      <c r="AH176" s="43">
        <v>140</v>
      </c>
      <c r="AI176" s="46">
        <v>1.28769154720712</v>
      </c>
      <c r="AJ176" s="15">
        <v>0.01</v>
      </c>
      <c r="AK176" s="37">
        <v>0.36734693877551022</v>
      </c>
      <c r="AL176" s="84">
        <f>IF(AK176&gt;=50%,AJ176+0.5%,AJ176)</f>
        <v>0.01</v>
      </c>
      <c r="AM176" s="3"/>
      <c r="AN176" s="39">
        <v>2963.4606399999998</v>
      </c>
      <c r="AO176" s="39">
        <v>1025.4189065743899</v>
      </c>
      <c r="AP176" s="47">
        <v>874.68499999999995</v>
      </c>
      <c r="AQ176" s="44">
        <v>1.1723293603690399</v>
      </c>
      <c r="AR176" s="42">
        <v>8.5000000000000006E-3</v>
      </c>
      <c r="AS176" s="14"/>
      <c r="AT176" s="39">
        <v>2155.2592500000001</v>
      </c>
      <c r="AU176" s="16">
        <v>745.76444636678195</v>
      </c>
      <c r="AV176" s="48">
        <v>630</v>
      </c>
      <c r="AW176" s="44">
        <v>1.1837530894710799</v>
      </c>
      <c r="AX176" s="15">
        <v>1.35E-2</v>
      </c>
      <c r="AY176" s="3"/>
      <c r="AZ176" s="39">
        <v>243.3</v>
      </c>
      <c r="BA176" s="16">
        <v>84.186851211072593</v>
      </c>
      <c r="BB176" s="40">
        <v>70</v>
      </c>
      <c r="BC176" s="44">
        <v>1.2026693030153199</v>
      </c>
      <c r="BD176" s="15">
        <v>1.8749999999999999E-2</v>
      </c>
      <c r="BE176" s="14"/>
      <c r="BF176" s="13">
        <v>-11</v>
      </c>
      <c r="BG176" s="16">
        <v>-3.8062283737024201</v>
      </c>
      <c r="BH176" s="40">
        <v>100</v>
      </c>
      <c r="BI176" s="15">
        <v>-0.04</v>
      </c>
      <c r="BJ176" s="14"/>
      <c r="BK176" s="49">
        <v>1.25136017410229E-2</v>
      </c>
      <c r="BL176" s="52">
        <v>1.19137251428318E-2</v>
      </c>
      <c r="BM176" s="50">
        <v>-4.7937964672836397E-2</v>
      </c>
      <c r="BN176" s="3"/>
      <c r="BO176" s="14"/>
    </row>
    <row r="177" spans="1:67" s="1" customFormat="1" ht="21.4" customHeight="1" x14ac:dyDescent="0.2">
      <c r="A177" s="32" t="s">
        <v>38</v>
      </c>
      <c r="B177" s="32" t="s">
        <v>48</v>
      </c>
      <c r="C177" s="137" t="s">
        <v>272</v>
      </c>
      <c r="D177" s="138">
        <v>2.46</v>
      </c>
      <c r="E177" s="139"/>
      <c r="F177" s="140">
        <f t="shared" si="11"/>
        <v>3.7499999999999999E-2</v>
      </c>
      <c r="G177" s="15">
        <f t="shared" si="12"/>
        <v>3.7499999999999999E-2</v>
      </c>
      <c r="H177" s="15">
        <f t="shared" si="13"/>
        <v>3.2500000000000001E-2</v>
      </c>
      <c r="I177" s="34">
        <v>2.5000000000000001E-3</v>
      </c>
      <c r="J177" s="34">
        <v>0</v>
      </c>
      <c r="K177" s="35">
        <v>0</v>
      </c>
      <c r="L177" s="15">
        <v>0.03</v>
      </c>
      <c r="M177" s="14"/>
      <c r="N177" s="36">
        <v>3</v>
      </c>
      <c r="O177" s="3"/>
      <c r="P177" s="53">
        <v>0.54400000000000004</v>
      </c>
      <c r="Q177" s="38">
        <v>0.7</v>
      </c>
      <c r="R177" s="37"/>
      <c r="S177" s="3"/>
      <c r="T177" s="13">
        <v>51</v>
      </c>
      <c r="U177" s="39">
        <v>20.731707317073202</v>
      </c>
      <c r="V177" s="40">
        <v>32</v>
      </c>
      <c r="W177" s="41">
        <v>0.64786585365853699</v>
      </c>
      <c r="X177" s="42"/>
      <c r="Y177" s="3"/>
      <c r="Z177" s="13">
        <v>103</v>
      </c>
      <c r="AA177" s="39">
        <v>41.869918699186996</v>
      </c>
      <c r="AB177" s="43">
        <v>38</v>
      </c>
      <c r="AC177" s="44">
        <v>1.10183996576808</v>
      </c>
      <c r="AD177" s="42">
        <v>5.0000000000000001E-3</v>
      </c>
      <c r="AE177" s="3"/>
      <c r="AF177" s="45">
        <v>442</v>
      </c>
      <c r="AG177" s="16">
        <v>179.67479674796701</v>
      </c>
      <c r="AH177" s="43">
        <v>140</v>
      </c>
      <c r="AI177" s="46">
        <v>1.2833914053426201</v>
      </c>
      <c r="AJ177" s="15">
        <v>0.01</v>
      </c>
      <c r="AK177" s="37">
        <v>0.62222222222222223</v>
      </c>
      <c r="AL177" s="84">
        <f>IF(AK177&gt;=50%,AJ177+0.5%,AJ177)</f>
        <v>1.4999999999999999E-2</v>
      </c>
      <c r="AM177" s="3"/>
      <c r="AN177" s="39">
        <v>1337.53621</v>
      </c>
      <c r="AO177" s="39">
        <v>543.71390650406499</v>
      </c>
      <c r="AP177" s="47">
        <v>809.77300000000002</v>
      </c>
      <c r="AQ177" s="41">
        <v>0.67143990538591103</v>
      </c>
      <c r="AR177" s="42"/>
      <c r="AS177" s="14"/>
      <c r="AT177" s="39">
        <v>2040.9202299999999</v>
      </c>
      <c r="AU177" s="16">
        <v>829.64236991869905</v>
      </c>
      <c r="AV177" s="48">
        <v>630</v>
      </c>
      <c r="AW177" s="46">
        <v>1.3168926506645999</v>
      </c>
      <c r="AX177" s="15">
        <v>1.4999999999999999E-2</v>
      </c>
      <c r="AY177" s="3"/>
      <c r="AZ177" s="39">
        <v>130.30000000000001</v>
      </c>
      <c r="BA177" s="16">
        <v>52.967479674796699</v>
      </c>
      <c r="BB177" s="40">
        <v>70</v>
      </c>
      <c r="BC177" s="41">
        <v>0.75667828106852497</v>
      </c>
      <c r="BD177" s="15"/>
      <c r="BE177" s="14"/>
      <c r="BF177" s="13">
        <v>88</v>
      </c>
      <c r="BG177" s="16">
        <v>35.772357723577201</v>
      </c>
      <c r="BH177" s="40">
        <v>100</v>
      </c>
      <c r="BI177" s="15">
        <v>0.36</v>
      </c>
      <c r="BJ177" s="14"/>
      <c r="BK177" s="49">
        <v>2.3664122137404601E-2</v>
      </c>
      <c r="BL177" s="49">
        <v>1.86190845616757E-2</v>
      </c>
      <c r="BM177" s="51">
        <v>-0.21319352336144701</v>
      </c>
      <c r="BN177" s="3"/>
      <c r="BO177" s="14"/>
    </row>
    <row r="178" spans="1:67" s="1" customFormat="1" ht="21.4" customHeight="1" x14ac:dyDescent="0.2">
      <c r="A178" s="32" t="s">
        <v>38</v>
      </c>
      <c r="B178" s="32" t="s">
        <v>48</v>
      </c>
      <c r="C178" s="137" t="s">
        <v>273</v>
      </c>
      <c r="D178" s="138">
        <v>3.05</v>
      </c>
      <c r="E178" s="139"/>
      <c r="F178" s="140">
        <f t="shared" si="11"/>
        <v>5.6500000000000002E-2</v>
      </c>
      <c r="G178" s="15">
        <f t="shared" si="12"/>
        <v>5.6500000000000002E-2</v>
      </c>
      <c r="H178" s="15">
        <f t="shared" si="13"/>
        <v>5.1500000000000004E-2</v>
      </c>
      <c r="I178" s="34"/>
      <c r="J178" s="34">
        <v>2.5000000000000001E-3</v>
      </c>
      <c r="K178" s="35">
        <v>0</v>
      </c>
      <c r="L178" s="15">
        <v>4.9000000000000002E-2</v>
      </c>
      <c r="M178" s="14"/>
      <c r="N178" s="36">
        <v>6</v>
      </c>
      <c r="O178" s="3"/>
      <c r="P178" s="44">
        <v>0.74099999999999999</v>
      </c>
      <c r="Q178" s="38">
        <v>0.7</v>
      </c>
      <c r="R178" s="37">
        <v>3.7499999999999999E-3</v>
      </c>
      <c r="S178" s="3"/>
      <c r="T178" s="13">
        <v>98</v>
      </c>
      <c r="U178" s="39">
        <v>32.131147540983598</v>
      </c>
      <c r="V178" s="40">
        <v>32</v>
      </c>
      <c r="W178" s="44">
        <v>1.0040983606557401</v>
      </c>
      <c r="X178" s="42">
        <v>7.5000000000000002E-4</v>
      </c>
      <c r="Y178" s="3"/>
      <c r="Z178" s="13">
        <v>138</v>
      </c>
      <c r="AA178" s="39">
        <v>45.245901639344297</v>
      </c>
      <c r="AB178" s="43">
        <v>38</v>
      </c>
      <c r="AC178" s="44">
        <v>1.1906816220880101</v>
      </c>
      <c r="AD178" s="42">
        <v>9.4999999999999998E-3</v>
      </c>
      <c r="AE178" s="3"/>
      <c r="AF178" s="45">
        <v>649</v>
      </c>
      <c r="AG178" s="16">
        <v>212.786885245902</v>
      </c>
      <c r="AH178" s="43">
        <v>140</v>
      </c>
      <c r="AI178" s="46">
        <v>1.5199063231850101</v>
      </c>
      <c r="AJ178" s="15">
        <v>0.01</v>
      </c>
      <c r="AK178" s="37">
        <v>0.56060606060606055</v>
      </c>
      <c r="AL178" s="84">
        <f>IF(AK178&gt;=50%,AJ178+0.5%,AJ178)</f>
        <v>1.4999999999999999E-2</v>
      </c>
      <c r="AM178" s="3"/>
      <c r="AN178" s="39">
        <v>4085.9941899999999</v>
      </c>
      <c r="AO178" s="39">
        <v>1339.67022622951</v>
      </c>
      <c r="AP178" s="47">
        <v>943</v>
      </c>
      <c r="AQ178" s="46">
        <v>1.42064711159015</v>
      </c>
      <c r="AR178" s="42">
        <v>0.01</v>
      </c>
      <c r="AS178" s="14"/>
      <c r="AT178" s="39">
        <v>2360.05998</v>
      </c>
      <c r="AU178" s="16">
        <v>773.79015737704901</v>
      </c>
      <c r="AV178" s="48">
        <v>630</v>
      </c>
      <c r="AW178" s="46">
        <v>1.2282383450429399</v>
      </c>
      <c r="AX178" s="15">
        <v>1.4999999999999999E-2</v>
      </c>
      <c r="AY178" s="3"/>
      <c r="AZ178" s="39">
        <v>150</v>
      </c>
      <c r="BA178" s="16">
        <v>49.180327868852501</v>
      </c>
      <c r="BB178" s="40">
        <v>70</v>
      </c>
      <c r="BC178" s="41">
        <v>0.70257611241217799</v>
      </c>
      <c r="BD178" s="15"/>
      <c r="BE178" s="14"/>
      <c r="BF178" s="13">
        <v>39</v>
      </c>
      <c r="BG178" s="16">
        <v>12.786885245901599</v>
      </c>
      <c r="BH178" s="40">
        <v>100</v>
      </c>
      <c r="BI178" s="15">
        <v>0.13</v>
      </c>
      <c r="BJ178" s="14"/>
      <c r="BK178" s="49">
        <v>3.28407224958949E-3</v>
      </c>
      <c r="BL178" s="52">
        <v>5.85111171122513E-3</v>
      </c>
      <c r="BM178" s="54">
        <v>0.78166351606805295</v>
      </c>
      <c r="BN178" s="3"/>
      <c r="BO178" s="14"/>
    </row>
    <row r="179" spans="1:67" s="1" customFormat="1" ht="21.4" customHeight="1" x14ac:dyDescent="0.2">
      <c r="A179" s="32" t="s">
        <v>38</v>
      </c>
      <c r="B179" s="32" t="s">
        <v>48</v>
      </c>
      <c r="C179" s="137" t="s">
        <v>274</v>
      </c>
      <c r="D179" s="138">
        <v>2.66</v>
      </c>
      <c r="E179" s="139"/>
      <c r="F179" s="140">
        <f t="shared" si="11"/>
        <v>9.4999999999999998E-3</v>
      </c>
      <c r="G179" s="15">
        <f t="shared" si="12"/>
        <v>9.4999999999999998E-3</v>
      </c>
      <c r="H179" s="15">
        <f t="shared" si="13"/>
        <v>9.4999999999999998E-3</v>
      </c>
      <c r="I179" s="34">
        <v>2.5000000000000001E-3</v>
      </c>
      <c r="J179" s="34">
        <v>2.5000000000000001E-3</v>
      </c>
      <c r="K179" s="35">
        <v>0</v>
      </c>
      <c r="L179" s="15">
        <v>4.4999999999999997E-3</v>
      </c>
      <c r="M179" s="14"/>
      <c r="N179" s="36">
        <v>1</v>
      </c>
      <c r="O179" s="3"/>
      <c r="P179" s="44">
        <v>0.746</v>
      </c>
      <c r="Q179" s="38">
        <v>0.7</v>
      </c>
      <c r="R179" s="37">
        <v>4.4999999999999997E-3</v>
      </c>
      <c r="S179" s="3"/>
      <c r="T179" s="13">
        <v>75</v>
      </c>
      <c r="U179" s="39">
        <v>28.195488721804502</v>
      </c>
      <c r="V179" s="40">
        <v>32</v>
      </c>
      <c r="W179" s="37">
        <v>0.88110902255639101</v>
      </c>
      <c r="X179" s="42"/>
      <c r="Y179" s="3"/>
      <c r="Z179" s="13">
        <v>92</v>
      </c>
      <c r="AA179" s="39">
        <v>34.586466165413498</v>
      </c>
      <c r="AB179" s="43">
        <v>38</v>
      </c>
      <c r="AC179" s="37">
        <v>0.91017016224772496</v>
      </c>
      <c r="AD179" s="42"/>
      <c r="AE179" s="3"/>
      <c r="AF179" s="45">
        <v>309</v>
      </c>
      <c r="AG179" s="16">
        <v>116.16541353383499</v>
      </c>
      <c r="AH179" s="43">
        <v>140</v>
      </c>
      <c r="AI179" s="37">
        <v>0.82975295381310699</v>
      </c>
      <c r="AJ179" s="15"/>
      <c r="AK179" s="37">
        <v>0.26666666666666666</v>
      </c>
      <c r="AL179" s="84"/>
      <c r="AM179" s="3"/>
      <c r="AN179" s="39">
        <v>2370.85862</v>
      </c>
      <c r="AO179" s="39">
        <v>891.300233082707</v>
      </c>
      <c r="AP179" s="47">
        <v>943</v>
      </c>
      <c r="AQ179" s="37">
        <v>0.94517522066034598</v>
      </c>
      <c r="AR179" s="42"/>
      <c r="AS179" s="14"/>
      <c r="AT179" s="39">
        <v>1452.85169</v>
      </c>
      <c r="AU179" s="16">
        <v>546.18484586466195</v>
      </c>
      <c r="AV179" s="48">
        <v>630</v>
      </c>
      <c r="AW179" s="37">
        <v>0.86696007280105003</v>
      </c>
      <c r="AX179" s="15"/>
      <c r="AY179" s="3"/>
      <c r="AZ179" s="39">
        <v>111</v>
      </c>
      <c r="BA179" s="16">
        <v>41.7293233082707</v>
      </c>
      <c r="BB179" s="40">
        <v>70</v>
      </c>
      <c r="BC179" s="41">
        <v>0.59613319011815202</v>
      </c>
      <c r="BD179" s="15"/>
      <c r="BE179" s="14"/>
      <c r="BF179" s="13">
        <v>-36</v>
      </c>
      <c r="BG179" s="16">
        <v>-13.533834586466201</v>
      </c>
      <c r="BH179" s="40">
        <v>100</v>
      </c>
      <c r="BI179" s="15">
        <v>-0.14000000000000001</v>
      </c>
      <c r="BJ179" s="14"/>
      <c r="BK179" s="49">
        <v>1.3498312710911099E-2</v>
      </c>
      <c r="BL179" s="52">
        <v>9.765625E-3</v>
      </c>
      <c r="BM179" s="51">
        <v>-0.27652994791666502</v>
      </c>
      <c r="BN179" s="3"/>
      <c r="BO179" s="14"/>
    </row>
    <row r="180" spans="1:67" s="1" customFormat="1" ht="21.4" customHeight="1" x14ac:dyDescent="0.2">
      <c r="A180" s="32" t="s">
        <v>38</v>
      </c>
      <c r="B180" s="32" t="s">
        <v>48</v>
      </c>
      <c r="C180" s="137" t="s">
        <v>275</v>
      </c>
      <c r="D180" s="138">
        <v>2.72</v>
      </c>
      <c r="E180" s="139"/>
      <c r="F180" s="140">
        <f t="shared" si="11"/>
        <v>4.2500000000000003E-2</v>
      </c>
      <c r="G180" s="15">
        <f t="shared" si="12"/>
        <v>4.2500000000000003E-2</v>
      </c>
      <c r="H180" s="15">
        <f t="shared" si="13"/>
        <v>3.7500000000000006E-2</v>
      </c>
      <c r="I180" s="34"/>
      <c r="J180" s="34">
        <v>2.5000000000000001E-3</v>
      </c>
      <c r="K180" s="35">
        <v>0</v>
      </c>
      <c r="L180" s="15">
        <v>3.5000000000000003E-2</v>
      </c>
      <c r="M180" s="14"/>
      <c r="N180" s="36">
        <v>3</v>
      </c>
      <c r="O180" s="3"/>
      <c r="P180" s="53">
        <v>0.503</v>
      </c>
      <c r="Q180" s="38">
        <v>0.7</v>
      </c>
      <c r="R180" s="37"/>
      <c r="S180" s="3"/>
      <c r="T180" s="13">
        <v>85</v>
      </c>
      <c r="U180" s="39">
        <v>31.25</v>
      </c>
      <c r="V180" s="40">
        <v>32</v>
      </c>
      <c r="W180" s="37">
        <v>0.9765625</v>
      </c>
      <c r="X180" s="42"/>
      <c r="Y180" s="3"/>
      <c r="Z180" s="13">
        <v>103</v>
      </c>
      <c r="AA180" s="39">
        <v>37.867647058823501</v>
      </c>
      <c r="AB180" s="43">
        <v>38</v>
      </c>
      <c r="AC180" s="37">
        <v>0.99651702786377705</v>
      </c>
      <c r="AD180" s="42">
        <v>0</v>
      </c>
      <c r="AE180" s="3"/>
      <c r="AF180" s="45">
        <v>537</v>
      </c>
      <c r="AG180" s="16">
        <v>197.42647058823499</v>
      </c>
      <c r="AH180" s="43">
        <v>140</v>
      </c>
      <c r="AI180" s="46">
        <v>1.41018907563025</v>
      </c>
      <c r="AJ180" s="15">
        <v>0.01</v>
      </c>
      <c r="AK180" s="37">
        <v>0.59259259259259256</v>
      </c>
      <c r="AL180" s="84">
        <f>IF(AK180&gt;=50%,AJ180+0.5%,AJ180)</f>
        <v>1.4999999999999999E-2</v>
      </c>
      <c r="AM180" s="3"/>
      <c r="AN180" s="39">
        <v>3589.3804700000001</v>
      </c>
      <c r="AO180" s="39">
        <v>1319.6251727941201</v>
      </c>
      <c r="AP180" s="47">
        <v>943</v>
      </c>
      <c r="AQ180" s="46">
        <v>1.3993904271411699</v>
      </c>
      <c r="AR180" s="42">
        <v>0.01</v>
      </c>
      <c r="AS180" s="14"/>
      <c r="AT180" s="39">
        <v>2195.8035500000001</v>
      </c>
      <c r="AU180" s="16">
        <v>807.28071691176501</v>
      </c>
      <c r="AV180" s="48">
        <v>630</v>
      </c>
      <c r="AW180" s="46">
        <v>1.2813979633520101</v>
      </c>
      <c r="AX180" s="15">
        <v>1.4999999999999999E-2</v>
      </c>
      <c r="AY180" s="3"/>
      <c r="AZ180" s="39">
        <v>167.3</v>
      </c>
      <c r="BA180" s="16">
        <v>61.507352941176499</v>
      </c>
      <c r="BB180" s="40">
        <v>70</v>
      </c>
      <c r="BC180" s="37">
        <v>0.87867647058823495</v>
      </c>
      <c r="BD180" s="15"/>
      <c r="BE180" s="14"/>
      <c r="BF180" s="13">
        <v>58</v>
      </c>
      <c r="BG180" s="16">
        <v>21.323529411764699</v>
      </c>
      <c r="BH180" s="40">
        <v>100</v>
      </c>
      <c r="BI180" s="15">
        <v>0.21</v>
      </c>
      <c r="BJ180" s="14"/>
      <c r="BK180" s="49">
        <v>1.1131725417439699E-2</v>
      </c>
      <c r="BL180" s="52">
        <v>1.4464852489723699E-2</v>
      </c>
      <c r="BM180" s="54">
        <v>0.29942591532684598</v>
      </c>
      <c r="BN180" s="3"/>
      <c r="BO180" s="14"/>
    </row>
    <row r="181" spans="1:67" s="1" customFormat="1" ht="21.4" customHeight="1" x14ac:dyDescent="0.2">
      <c r="A181" s="32" t="s">
        <v>38</v>
      </c>
      <c r="B181" s="32" t="s">
        <v>48</v>
      </c>
      <c r="C181" s="137" t="s">
        <v>276</v>
      </c>
      <c r="D181" s="138">
        <v>2.7</v>
      </c>
      <c r="E181" s="139"/>
      <c r="F181" s="140">
        <f t="shared" si="11"/>
        <v>6.6250000000000003E-2</v>
      </c>
      <c r="G181" s="15">
        <f t="shared" si="12"/>
        <v>6.6250000000000003E-2</v>
      </c>
      <c r="H181" s="15">
        <f t="shared" si="13"/>
        <v>6.6250000000000003E-2</v>
      </c>
      <c r="I181" s="34"/>
      <c r="J181" s="34">
        <v>2.5000000000000001E-3</v>
      </c>
      <c r="K181" s="35">
        <v>4.7499999999999999E-3</v>
      </c>
      <c r="L181" s="15">
        <v>5.8999999999999997E-2</v>
      </c>
      <c r="M181" s="14"/>
      <c r="N181" s="36">
        <v>7</v>
      </c>
      <c r="O181" s="3"/>
      <c r="P181" s="44">
        <v>0.74</v>
      </c>
      <c r="Q181" s="38">
        <v>0.7</v>
      </c>
      <c r="R181" s="37">
        <v>3.7499999999999999E-3</v>
      </c>
      <c r="S181" s="3"/>
      <c r="T181" s="13">
        <v>108</v>
      </c>
      <c r="U181" s="39">
        <v>40</v>
      </c>
      <c r="V181" s="40">
        <v>32</v>
      </c>
      <c r="W181" s="46">
        <v>1.25</v>
      </c>
      <c r="X181" s="42">
        <v>1.4999999999999999E-2</v>
      </c>
      <c r="Y181" s="3"/>
      <c r="Z181" s="13">
        <v>170</v>
      </c>
      <c r="AA181" s="39">
        <v>62.962962962962997</v>
      </c>
      <c r="AB181" s="43">
        <v>38</v>
      </c>
      <c r="AC181" s="46">
        <v>1.65692007797271</v>
      </c>
      <c r="AD181" s="42">
        <v>0.01</v>
      </c>
      <c r="AE181" s="3"/>
      <c r="AF181" s="45">
        <v>600</v>
      </c>
      <c r="AG181" s="16">
        <v>222.222222222222</v>
      </c>
      <c r="AH181" s="43">
        <v>140</v>
      </c>
      <c r="AI181" s="46">
        <v>1.5873015873015901</v>
      </c>
      <c r="AJ181" s="15">
        <v>0.01</v>
      </c>
      <c r="AK181" s="37">
        <v>0.34177215189873417</v>
      </c>
      <c r="AL181" s="84">
        <f>IF(AK181&gt;=50%,AJ181+0.5%,AJ181)</f>
        <v>0.01</v>
      </c>
      <c r="AM181" s="3"/>
      <c r="AN181" s="39">
        <v>2710.3077800000001</v>
      </c>
      <c r="AO181" s="39">
        <v>1003.8176962963</v>
      </c>
      <c r="AP181" s="47">
        <v>943</v>
      </c>
      <c r="AQ181" s="44">
        <v>1.0644938454891799</v>
      </c>
      <c r="AR181" s="42">
        <v>3.0000000000000001E-3</v>
      </c>
      <c r="AS181" s="14"/>
      <c r="AT181" s="39">
        <v>2294.8927600000002</v>
      </c>
      <c r="AU181" s="16">
        <v>849.96028148148105</v>
      </c>
      <c r="AV181" s="48">
        <v>630</v>
      </c>
      <c r="AW181" s="46">
        <v>1.3491433039388601</v>
      </c>
      <c r="AX181" s="15">
        <v>1.4999999999999999E-2</v>
      </c>
      <c r="AY181" s="3"/>
      <c r="AZ181" s="39">
        <v>175.3</v>
      </c>
      <c r="BA181" s="16">
        <v>64.925925925925895</v>
      </c>
      <c r="BB181" s="40">
        <v>70</v>
      </c>
      <c r="BC181" s="44">
        <v>0.92751322751322696</v>
      </c>
      <c r="BD181" s="15">
        <v>2.2499999999999998E-3</v>
      </c>
      <c r="BE181" s="14"/>
      <c r="BF181" s="13">
        <v>321</v>
      </c>
      <c r="BG181" s="16">
        <v>118.888888888889</v>
      </c>
      <c r="BH181" s="40">
        <v>100</v>
      </c>
      <c r="BI181" s="15">
        <v>1.19</v>
      </c>
      <c r="BJ181" s="14"/>
      <c r="BK181" s="49">
        <v>1.12994350282486E-2</v>
      </c>
      <c r="BL181" s="52">
        <v>1.39173362743553E-2</v>
      </c>
      <c r="BM181" s="54">
        <v>0.23168426028044301</v>
      </c>
      <c r="BN181" s="3"/>
      <c r="BO181" s="14"/>
    </row>
    <row r="182" spans="1:67" s="1" customFormat="1" ht="21.4" customHeight="1" x14ac:dyDescent="0.2">
      <c r="A182" s="32" t="s">
        <v>38</v>
      </c>
      <c r="B182" s="32" t="s">
        <v>48</v>
      </c>
      <c r="C182" s="137" t="s">
        <v>277</v>
      </c>
      <c r="D182" s="138">
        <v>2.58</v>
      </c>
      <c r="E182" s="139"/>
      <c r="F182" s="140">
        <f t="shared" si="11"/>
        <v>4.3500000000000004E-2</v>
      </c>
      <c r="G182" s="15">
        <f t="shared" si="12"/>
        <v>4.3500000000000004E-2</v>
      </c>
      <c r="H182" s="15">
        <f t="shared" si="13"/>
        <v>4.3500000000000004E-2</v>
      </c>
      <c r="I182" s="34"/>
      <c r="J182" s="34">
        <v>2.5000000000000001E-3</v>
      </c>
      <c r="K182" s="35">
        <v>0</v>
      </c>
      <c r="L182" s="15">
        <v>4.1000000000000002E-2</v>
      </c>
      <c r="M182" s="14"/>
      <c r="N182" s="36">
        <v>4</v>
      </c>
      <c r="O182" s="3"/>
      <c r="P182" s="44">
        <v>0.78</v>
      </c>
      <c r="Q182" s="38">
        <v>0.7</v>
      </c>
      <c r="R182" s="37">
        <v>8.2500000000000004E-3</v>
      </c>
      <c r="S182" s="3"/>
      <c r="T182" s="13">
        <v>97</v>
      </c>
      <c r="U182" s="39">
        <v>37.596899224806201</v>
      </c>
      <c r="V182" s="40">
        <v>32</v>
      </c>
      <c r="W182" s="44">
        <v>1.17490310077519</v>
      </c>
      <c r="X182" s="42">
        <v>1.2749999999999999E-2</v>
      </c>
      <c r="Y182" s="3"/>
      <c r="Z182" s="13">
        <v>118</v>
      </c>
      <c r="AA182" s="39">
        <v>45.736434108527099</v>
      </c>
      <c r="AB182" s="43">
        <v>38</v>
      </c>
      <c r="AC182" s="46">
        <v>1.2035903712770299</v>
      </c>
      <c r="AD182" s="42">
        <v>0.01</v>
      </c>
      <c r="AE182" s="3"/>
      <c r="AF182" s="45">
        <v>434</v>
      </c>
      <c r="AG182" s="16">
        <v>168.21705426356601</v>
      </c>
      <c r="AH182" s="43">
        <v>140</v>
      </c>
      <c r="AI182" s="46">
        <v>1.2015503875969</v>
      </c>
      <c r="AJ182" s="15">
        <v>0.01</v>
      </c>
      <c r="AK182" s="37">
        <v>0.30303030303030304</v>
      </c>
      <c r="AL182" s="84">
        <f>IF(AK182&gt;=50%,AJ182+0.5%,AJ182)</f>
        <v>0.01</v>
      </c>
      <c r="AM182" s="3"/>
      <c r="AN182" s="39">
        <v>1946.2812100000001</v>
      </c>
      <c r="AO182" s="39">
        <v>754.37256201550395</v>
      </c>
      <c r="AP182" s="47">
        <v>899.423</v>
      </c>
      <c r="AQ182" s="37">
        <v>0.83872945434517898</v>
      </c>
      <c r="AR182" s="42"/>
      <c r="AS182" s="14"/>
      <c r="AT182" s="39">
        <v>1344.03718</v>
      </c>
      <c r="AU182" s="16">
        <v>520.94464341085302</v>
      </c>
      <c r="AV182" s="48">
        <v>630</v>
      </c>
      <c r="AW182" s="37">
        <v>0.82689625938230604</v>
      </c>
      <c r="AX182" s="15"/>
      <c r="AY182" s="3"/>
      <c r="AZ182" s="39">
        <v>88</v>
      </c>
      <c r="BA182" s="16">
        <v>34.1085271317829</v>
      </c>
      <c r="BB182" s="40">
        <v>70</v>
      </c>
      <c r="BC182" s="41">
        <v>0.487264673311185</v>
      </c>
      <c r="BD182" s="15"/>
      <c r="BE182" s="14"/>
      <c r="BF182" s="13">
        <v>-44</v>
      </c>
      <c r="BG182" s="16">
        <v>-17.0542635658915</v>
      </c>
      <c r="BH182" s="40">
        <v>100</v>
      </c>
      <c r="BI182" s="15">
        <v>-0.17</v>
      </c>
      <c r="BJ182" s="14"/>
      <c r="BK182" s="49">
        <v>9.0909090909090905E-3</v>
      </c>
      <c r="BL182" s="52">
        <v>1.17921197570965E-2</v>
      </c>
      <c r="BM182" s="54">
        <v>0.297133173280615</v>
      </c>
      <c r="BN182" s="3"/>
      <c r="BO182" s="14"/>
    </row>
    <row r="183" spans="1:67" s="1" customFormat="1" ht="21.4" customHeight="1" x14ac:dyDescent="0.2">
      <c r="A183" s="32" t="s">
        <v>38</v>
      </c>
      <c r="B183" s="32" t="s">
        <v>48</v>
      </c>
      <c r="C183" s="137" t="s">
        <v>278</v>
      </c>
      <c r="D183" s="138">
        <v>2.4</v>
      </c>
      <c r="E183" s="139"/>
      <c r="F183" s="140">
        <f t="shared" si="11"/>
        <v>0.09</v>
      </c>
      <c r="G183" s="15">
        <f t="shared" si="12"/>
        <v>9.3630000000000005E-2</v>
      </c>
      <c r="H183" s="15">
        <f t="shared" si="13"/>
        <v>8.863E-2</v>
      </c>
      <c r="I183" s="34">
        <v>2.5000000000000001E-3</v>
      </c>
      <c r="J183" s="34">
        <v>2.5000000000000001E-3</v>
      </c>
      <c r="K183" s="35">
        <v>0</v>
      </c>
      <c r="L183" s="15">
        <v>8.3629999999999996E-2</v>
      </c>
      <c r="M183" s="14"/>
      <c r="N183" s="36">
        <v>6</v>
      </c>
      <c r="O183" s="3"/>
      <c r="P183" s="37">
        <v>0.67100000000000004</v>
      </c>
      <c r="Q183" s="38">
        <v>0.7</v>
      </c>
      <c r="R183" s="37"/>
      <c r="S183" s="3"/>
      <c r="T183" s="13">
        <v>154</v>
      </c>
      <c r="U183" s="39">
        <v>64.1666666666667</v>
      </c>
      <c r="V183" s="40">
        <v>32</v>
      </c>
      <c r="W183" s="46">
        <v>2.0052083333333299</v>
      </c>
      <c r="X183" s="42">
        <v>1.4999999999999999E-2</v>
      </c>
      <c r="Y183" s="3"/>
      <c r="Z183" s="13">
        <v>183</v>
      </c>
      <c r="AA183" s="39">
        <v>76.25</v>
      </c>
      <c r="AB183" s="43">
        <v>38</v>
      </c>
      <c r="AC183" s="46">
        <v>2.0065789473684199</v>
      </c>
      <c r="AD183" s="42">
        <v>0.01</v>
      </c>
      <c r="AE183" s="3"/>
      <c r="AF183" s="45">
        <v>660</v>
      </c>
      <c r="AG183" s="16">
        <v>275</v>
      </c>
      <c r="AH183" s="43">
        <v>140</v>
      </c>
      <c r="AI183" s="46">
        <v>1.96428571428571</v>
      </c>
      <c r="AJ183" s="15">
        <v>0.01</v>
      </c>
      <c r="AK183" s="37">
        <v>0.53846153846153844</v>
      </c>
      <c r="AL183" s="84">
        <f>IF(AK183&gt;=50%,AJ183+0.5%,AJ183)</f>
        <v>1.4999999999999999E-2</v>
      </c>
      <c r="AM183" s="3"/>
      <c r="AN183" s="39">
        <v>3086.3449599999999</v>
      </c>
      <c r="AO183" s="39">
        <v>1285.97706666667</v>
      </c>
      <c r="AP183" s="47">
        <v>888.46900000000005</v>
      </c>
      <c r="AQ183" s="46">
        <v>1.44740791931589</v>
      </c>
      <c r="AR183" s="42">
        <v>0.01</v>
      </c>
      <c r="AS183" s="14"/>
      <c r="AT183" s="39">
        <v>2386.7295100000001</v>
      </c>
      <c r="AU183" s="16">
        <v>994.47062916666698</v>
      </c>
      <c r="AV183" s="48">
        <v>630</v>
      </c>
      <c r="AW183" s="46">
        <v>1.5785248082010599</v>
      </c>
      <c r="AX183" s="15">
        <v>1.4999999999999999E-2</v>
      </c>
      <c r="AY183" s="3"/>
      <c r="AZ183" s="39">
        <v>223</v>
      </c>
      <c r="BA183" s="16">
        <v>92.9166666666667</v>
      </c>
      <c r="BB183" s="40">
        <v>70</v>
      </c>
      <c r="BC183" s="44">
        <v>1.3273809523809501</v>
      </c>
      <c r="BD183" s="15">
        <v>2.3630000000000002E-2</v>
      </c>
      <c r="BE183" s="14"/>
      <c r="BF183" s="13">
        <v>187</v>
      </c>
      <c r="BG183" s="16">
        <v>77.9166666666667</v>
      </c>
      <c r="BH183" s="40">
        <v>100</v>
      </c>
      <c r="BI183" s="15">
        <v>0.78</v>
      </c>
      <c r="BJ183" s="14"/>
      <c r="BK183" s="49">
        <v>1.8604651162790701E-2</v>
      </c>
      <c r="BL183" s="52">
        <v>1.0615293886376999E-2</v>
      </c>
      <c r="BM183" s="51">
        <v>-0.42942795360723601</v>
      </c>
      <c r="BN183" s="3"/>
      <c r="BO183" s="14"/>
    </row>
    <row r="184" spans="1:67" s="1" customFormat="1" ht="21.4" customHeight="1" x14ac:dyDescent="0.2">
      <c r="A184" s="32" t="s">
        <v>38</v>
      </c>
      <c r="B184" s="32" t="s">
        <v>48</v>
      </c>
      <c r="C184" s="137" t="s">
        <v>279</v>
      </c>
      <c r="D184" s="138">
        <v>2.59</v>
      </c>
      <c r="E184" s="139"/>
      <c r="F184" s="140">
        <f t="shared" si="11"/>
        <v>1.55E-2</v>
      </c>
      <c r="G184" s="15">
        <f t="shared" si="12"/>
        <v>1.55E-2</v>
      </c>
      <c r="H184" s="15">
        <f t="shared" si="13"/>
        <v>1.55E-2</v>
      </c>
      <c r="I184" s="34">
        <v>2.5000000000000001E-3</v>
      </c>
      <c r="J184" s="34">
        <v>0</v>
      </c>
      <c r="K184" s="35">
        <v>0</v>
      </c>
      <c r="L184" s="15">
        <v>1.2999999999999999E-2</v>
      </c>
      <c r="M184" s="14"/>
      <c r="N184" s="36">
        <v>2</v>
      </c>
      <c r="O184" s="3"/>
      <c r="P184" s="53">
        <v>0.309</v>
      </c>
      <c r="Q184" s="38">
        <v>0.7</v>
      </c>
      <c r="R184" s="37"/>
      <c r="S184" s="3"/>
      <c r="T184" s="13">
        <v>86</v>
      </c>
      <c r="U184" s="39">
        <v>33.204633204633197</v>
      </c>
      <c r="V184" s="40">
        <v>32</v>
      </c>
      <c r="W184" s="44">
        <v>1.0376447876447901</v>
      </c>
      <c r="X184" s="42">
        <v>3.0000000000000001E-3</v>
      </c>
      <c r="Y184" s="3"/>
      <c r="Z184" s="13">
        <v>132</v>
      </c>
      <c r="AA184" s="39">
        <v>50.965250965251002</v>
      </c>
      <c r="AB184" s="43">
        <v>38</v>
      </c>
      <c r="AC184" s="46">
        <v>1.34119081487503</v>
      </c>
      <c r="AD184" s="42">
        <v>0.01</v>
      </c>
      <c r="AE184" s="3"/>
      <c r="AF184" s="45">
        <v>262</v>
      </c>
      <c r="AG184" s="16">
        <v>101.158301158301</v>
      </c>
      <c r="AH184" s="43">
        <v>140</v>
      </c>
      <c r="AI184" s="41">
        <v>0.722559293987864</v>
      </c>
      <c r="AJ184" s="15"/>
      <c r="AK184" s="37">
        <v>0.64</v>
      </c>
      <c r="AL184" s="84"/>
      <c r="AM184" s="3"/>
      <c r="AN184" s="39">
        <v>857.17398000000003</v>
      </c>
      <c r="AO184" s="39">
        <v>330.95520463320503</v>
      </c>
      <c r="AP184" s="47">
        <v>732.56299999999999</v>
      </c>
      <c r="AQ184" s="41">
        <v>0.45177712310505003</v>
      </c>
      <c r="AR184" s="42"/>
      <c r="AS184" s="14"/>
      <c r="AT184" s="39">
        <v>1351.16723</v>
      </c>
      <c r="AU184" s="16">
        <v>521.68618918918901</v>
      </c>
      <c r="AV184" s="48">
        <v>630</v>
      </c>
      <c r="AW184" s="37">
        <v>0.82807331617331603</v>
      </c>
      <c r="AX184" s="15"/>
      <c r="AY184" s="3"/>
      <c r="AZ184" s="39">
        <v>103.6</v>
      </c>
      <c r="BA184" s="16">
        <v>40</v>
      </c>
      <c r="BB184" s="40">
        <v>70</v>
      </c>
      <c r="BC184" s="41">
        <v>0.57142857142857095</v>
      </c>
      <c r="BD184" s="15"/>
      <c r="BE184" s="14"/>
      <c r="BF184" s="13">
        <v>-97</v>
      </c>
      <c r="BG184" s="16">
        <v>-37.4517374517375</v>
      </c>
      <c r="BH184" s="40">
        <v>100</v>
      </c>
      <c r="BI184" s="15">
        <v>-0.37</v>
      </c>
      <c r="BJ184" s="14"/>
      <c r="BK184" s="49">
        <v>3.1347962382445103E-2</v>
      </c>
      <c r="BL184" s="49">
        <v>2.7029978703653101E-2</v>
      </c>
      <c r="BM184" s="51">
        <v>-0.13774367935346499</v>
      </c>
      <c r="BN184" s="3"/>
      <c r="BO184" s="14"/>
    </row>
    <row r="185" spans="1:67" s="1" customFormat="1" ht="21.4" customHeight="1" x14ac:dyDescent="0.2">
      <c r="A185" s="32" t="s">
        <v>38</v>
      </c>
      <c r="B185" s="32" t="s">
        <v>48</v>
      </c>
      <c r="C185" s="137" t="s">
        <v>280</v>
      </c>
      <c r="D185" s="138">
        <v>9.1300000000000008</v>
      </c>
      <c r="E185" s="139"/>
      <c r="F185" s="140">
        <v>6.1749999999999999E-2</v>
      </c>
      <c r="G185" s="15">
        <f t="shared" si="12"/>
        <v>5.2499999999999998E-2</v>
      </c>
      <c r="H185" s="15">
        <f t="shared" si="13"/>
        <v>5.2500000000000005E-2</v>
      </c>
      <c r="I185" s="34">
        <v>0</v>
      </c>
      <c r="J185" s="34">
        <v>2.5000000000000001E-3</v>
      </c>
      <c r="K185" s="35">
        <v>0</v>
      </c>
      <c r="L185" s="15">
        <v>0.05</v>
      </c>
      <c r="M185" s="14"/>
      <c r="N185" s="36">
        <v>4</v>
      </c>
      <c r="O185" s="3"/>
      <c r="P185" s="37">
        <v>0.69399999999999995</v>
      </c>
      <c r="Q185" s="38">
        <v>0.7</v>
      </c>
      <c r="R185" s="37"/>
      <c r="S185" s="3"/>
      <c r="T185" s="13">
        <v>423</v>
      </c>
      <c r="U185" s="39">
        <v>46.330777656078901</v>
      </c>
      <c r="V185" s="40">
        <v>32</v>
      </c>
      <c r="W185" s="46">
        <v>1.4478368017524601</v>
      </c>
      <c r="X185" s="42">
        <v>1.4999999999999999E-2</v>
      </c>
      <c r="Y185" s="3"/>
      <c r="Z185" s="13">
        <v>525</v>
      </c>
      <c r="AA185" s="39">
        <v>57.502738225629798</v>
      </c>
      <c r="AB185" s="43">
        <v>38</v>
      </c>
      <c r="AC185" s="46">
        <v>1.51322995330605</v>
      </c>
      <c r="AD185" s="42">
        <v>0.01</v>
      </c>
      <c r="AE185" s="3"/>
      <c r="AF185" s="45">
        <v>1830</v>
      </c>
      <c r="AG185" s="16">
        <v>200.43811610076699</v>
      </c>
      <c r="AH185" s="43">
        <v>140</v>
      </c>
      <c r="AI185" s="46">
        <v>1.4317008292911899</v>
      </c>
      <c r="AJ185" s="15">
        <v>0.01</v>
      </c>
      <c r="AK185" s="37">
        <v>0.40450000000000003</v>
      </c>
      <c r="AL185" s="84">
        <f t="shared" ref="AL185:AL194" si="15">IF(AK185&gt;=50%,AJ185+0.5%,AJ185)</f>
        <v>0.01</v>
      </c>
      <c r="AM185" s="3"/>
      <c r="AN185" s="39">
        <v>7501.5253000000002</v>
      </c>
      <c r="AO185" s="39">
        <v>821.63475355969297</v>
      </c>
      <c r="AP185" s="47">
        <v>943</v>
      </c>
      <c r="AQ185" s="37">
        <v>0.87129878426266505</v>
      </c>
      <c r="AR185" s="42"/>
      <c r="AS185" s="14"/>
      <c r="AT185" s="39">
        <v>7079.6468299999997</v>
      </c>
      <c r="AU185" s="16">
        <v>775.42681599123796</v>
      </c>
      <c r="AV185" s="48">
        <v>630</v>
      </c>
      <c r="AW185" s="46">
        <v>1.23083621585911</v>
      </c>
      <c r="AX185" s="15">
        <v>1.4999999999999999E-2</v>
      </c>
      <c r="AY185" s="3"/>
      <c r="AZ185" s="39">
        <v>565.70000000000005</v>
      </c>
      <c r="BA185" s="16">
        <v>61.960569550930998</v>
      </c>
      <c r="BB185" s="40">
        <v>70</v>
      </c>
      <c r="BC185" s="37">
        <v>0.88515099358472904</v>
      </c>
      <c r="BD185" s="15"/>
      <c r="BE185" s="14"/>
      <c r="BF185" s="13">
        <v>-78</v>
      </c>
      <c r="BG185" s="16">
        <v>-8.5432639649507092</v>
      </c>
      <c r="BH185" s="40">
        <v>100</v>
      </c>
      <c r="BI185" s="15">
        <v>-0.09</v>
      </c>
      <c r="BJ185" s="14"/>
      <c r="BK185" s="49">
        <v>1.8300653594771201E-2</v>
      </c>
      <c r="BL185" s="52">
        <v>1.6864414013437901E-2</v>
      </c>
      <c r="BM185" s="50">
        <v>-7.8480234265712601E-2</v>
      </c>
      <c r="BN185" s="3"/>
      <c r="BO185" s="14"/>
    </row>
    <row r="186" spans="1:67" s="1" customFormat="1" ht="21.4" customHeight="1" x14ac:dyDescent="0.2">
      <c r="A186" s="32" t="s">
        <v>38</v>
      </c>
      <c r="B186" s="32" t="s">
        <v>48</v>
      </c>
      <c r="C186" s="137" t="s">
        <v>281</v>
      </c>
      <c r="D186" s="138">
        <v>6.96</v>
      </c>
      <c r="E186" s="139"/>
      <c r="F186" s="140">
        <f t="shared" si="11"/>
        <v>6.9250000000000006E-2</v>
      </c>
      <c r="G186" s="15">
        <f t="shared" si="12"/>
        <v>6.9250000000000006E-2</v>
      </c>
      <c r="H186" s="15">
        <f t="shared" si="13"/>
        <v>6.9250000000000006E-2</v>
      </c>
      <c r="I186" s="34">
        <v>0</v>
      </c>
      <c r="J186" s="34">
        <v>2.5000000000000001E-3</v>
      </c>
      <c r="K186" s="35">
        <v>0</v>
      </c>
      <c r="L186" s="15">
        <v>6.6750000000000004E-2</v>
      </c>
      <c r="M186" s="14"/>
      <c r="N186" s="36">
        <v>6</v>
      </c>
      <c r="O186" s="3"/>
      <c r="P186" s="44">
        <v>0.81100000000000005</v>
      </c>
      <c r="Q186" s="38">
        <v>0.7</v>
      </c>
      <c r="R186" s="37">
        <v>1.125E-2</v>
      </c>
      <c r="S186" s="3"/>
      <c r="T186" s="13">
        <v>309</v>
      </c>
      <c r="U186" s="39">
        <v>44.3965517241379</v>
      </c>
      <c r="V186" s="40">
        <v>32</v>
      </c>
      <c r="W186" s="46">
        <v>1.3873922413793101</v>
      </c>
      <c r="X186" s="42">
        <v>1.4999999999999999E-2</v>
      </c>
      <c r="Y186" s="3"/>
      <c r="Z186" s="13">
        <v>344</v>
      </c>
      <c r="AA186" s="39">
        <v>49.425287356321803</v>
      </c>
      <c r="AB186" s="43">
        <v>38</v>
      </c>
      <c r="AC186" s="46">
        <v>1.30066545674531</v>
      </c>
      <c r="AD186" s="42">
        <v>0.01</v>
      </c>
      <c r="AE186" s="3"/>
      <c r="AF186" s="45">
        <v>1473</v>
      </c>
      <c r="AG186" s="16">
        <v>211.63793103448299</v>
      </c>
      <c r="AH186" s="43">
        <v>140</v>
      </c>
      <c r="AI186" s="46">
        <v>1.5116995073891599</v>
      </c>
      <c r="AJ186" s="15">
        <v>0.01</v>
      </c>
      <c r="AK186" s="37">
        <v>0.45</v>
      </c>
      <c r="AL186" s="84">
        <f t="shared" si="15"/>
        <v>0.01</v>
      </c>
      <c r="AM186" s="3"/>
      <c r="AN186" s="39">
        <v>7267.77124</v>
      </c>
      <c r="AO186" s="39">
        <v>1044.22000574713</v>
      </c>
      <c r="AP186" s="47">
        <v>943</v>
      </c>
      <c r="AQ186" s="44">
        <v>1.1073382881729901</v>
      </c>
      <c r="AR186" s="42">
        <v>5.4999999999999997E-3</v>
      </c>
      <c r="AS186" s="14"/>
      <c r="AT186" s="39">
        <v>6318.5112600000002</v>
      </c>
      <c r="AU186" s="16">
        <v>907.83207758620699</v>
      </c>
      <c r="AV186" s="48">
        <v>630</v>
      </c>
      <c r="AW186" s="46">
        <v>1.44100329775588</v>
      </c>
      <c r="AX186" s="15">
        <v>1.4999999999999999E-2</v>
      </c>
      <c r="AY186" s="3"/>
      <c r="AZ186" s="39">
        <v>298.8</v>
      </c>
      <c r="BA186" s="16">
        <v>42.931034482758598</v>
      </c>
      <c r="BB186" s="40">
        <v>70</v>
      </c>
      <c r="BC186" s="41">
        <v>0.61330049261083697</v>
      </c>
      <c r="BD186" s="15"/>
      <c r="BE186" s="14"/>
      <c r="BF186" s="13">
        <v>147</v>
      </c>
      <c r="BG186" s="16">
        <v>21.120689655172399</v>
      </c>
      <c r="BH186" s="40">
        <v>100</v>
      </c>
      <c r="BI186" s="15">
        <v>0.21</v>
      </c>
      <c r="BJ186" s="14"/>
      <c r="BK186" s="49">
        <v>1.17117117117117E-2</v>
      </c>
      <c r="BL186" s="52">
        <v>1.2001979707993099E-2</v>
      </c>
      <c r="BM186" s="50">
        <v>2.4784421220950498E-2</v>
      </c>
      <c r="BN186" s="3"/>
      <c r="BO186" s="14"/>
    </row>
    <row r="187" spans="1:67" s="1" customFormat="1" ht="21.4" customHeight="1" x14ac:dyDescent="0.2">
      <c r="A187" s="32" t="s">
        <v>38</v>
      </c>
      <c r="B187" s="32" t="s">
        <v>48</v>
      </c>
      <c r="C187" s="137" t="s">
        <v>282</v>
      </c>
      <c r="D187" s="138">
        <v>2.56</v>
      </c>
      <c r="E187" s="139"/>
      <c r="F187" s="140">
        <f t="shared" si="11"/>
        <v>2.9499999999999998E-2</v>
      </c>
      <c r="G187" s="15">
        <f t="shared" si="12"/>
        <v>2.9499999999999998E-2</v>
      </c>
      <c r="H187" s="15">
        <f t="shared" si="13"/>
        <v>2.9499999999999998E-2</v>
      </c>
      <c r="I187" s="34">
        <v>0</v>
      </c>
      <c r="J187" s="34">
        <v>2.5000000000000001E-3</v>
      </c>
      <c r="K187" s="35">
        <v>0</v>
      </c>
      <c r="L187" s="15">
        <v>2.7E-2</v>
      </c>
      <c r="M187" s="14"/>
      <c r="N187" s="36">
        <v>4</v>
      </c>
      <c r="O187" s="3"/>
      <c r="P187" s="44">
        <v>0.72</v>
      </c>
      <c r="Q187" s="38">
        <v>0.7</v>
      </c>
      <c r="R187" s="37">
        <v>1.5E-3</v>
      </c>
      <c r="S187" s="3"/>
      <c r="T187" s="13">
        <v>55</v>
      </c>
      <c r="U187" s="39">
        <v>21.484375</v>
      </c>
      <c r="V187" s="40">
        <v>32</v>
      </c>
      <c r="W187" s="41">
        <v>0.67138671875</v>
      </c>
      <c r="X187" s="42"/>
      <c r="Y187" s="3"/>
      <c r="Z187" s="13">
        <v>98</v>
      </c>
      <c r="AA187" s="39">
        <v>38.28125</v>
      </c>
      <c r="AB187" s="43">
        <v>38</v>
      </c>
      <c r="AC187" s="44">
        <v>1.0074013157894699</v>
      </c>
      <c r="AD187" s="42">
        <v>5.0000000000000001E-4</v>
      </c>
      <c r="AE187" s="3"/>
      <c r="AF187" s="45">
        <v>483</v>
      </c>
      <c r="AG187" s="16">
        <v>188.671875</v>
      </c>
      <c r="AH187" s="43">
        <v>140</v>
      </c>
      <c r="AI187" s="46">
        <v>1.34765625</v>
      </c>
      <c r="AJ187" s="15">
        <v>0.01</v>
      </c>
      <c r="AK187" s="37">
        <v>0.45238095238095238</v>
      </c>
      <c r="AL187" s="84">
        <f t="shared" si="15"/>
        <v>0.01</v>
      </c>
      <c r="AM187" s="3"/>
      <c r="AN187" s="39">
        <v>1647.50839</v>
      </c>
      <c r="AO187" s="39">
        <v>643.55796484375003</v>
      </c>
      <c r="AP187" s="47">
        <v>943</v>
      </c>
      <c r="AQ187" s="41">
        <v>0.68245807512592804</v>
      </c>
      <c r="AR187" s="42"/>
      <c r="AS187" s="14"/>
      <c r="AT187" s="39">
        <v>1937.4254100000001</v>
      </c>
      <c r="AU187" s="16">
        <v>756.80680078124999</v>
      </c>
      <c r="AV187" s="48">
        <v>630</v>
      </c>
      <c r="AW187" s="46">
        <v>1.20128063616071</v>
      </c>
      <c r="AX187" s="15">
        <v>1.4999999999999999E-2</v>
      </c>
      <c r="AY187" s="3"/>
      <c r="AZ187" s="39">
        <v>158.19999999999999</v>
      </c>
      <c r="BA187" s="16">
        <v>61.796875</v>
      </c>
      <c r="BB187" s="40">
        <v>70</v>
      </c>
      <c r="BC187" s="37">
        <v>0.8828125</v>
      </c>
      <c r="BD187" s="15"/>
      <c r="BE187" s="14"/>
      <c r="BF187" s="13">
        <v>-57</v>
      </c>
      <c r="BG187" s="16">
        <v>-22.265625</v>
      </c>
      <c r="BH187" s="40">
        <v>100</v>
      </c>
      <c r="BI187" s="15">
        <v>-0.22</v>
      </c>
      <c r="BJ187" s="14"/>
      <c r="BK187" s="49">
        <v>8.0285459411239997E-3</v>
      </c>
      <c r="BL187" s="52">
        <v>7.7490499962744996E-3</v>
      </c>
      <c r="BM187" s="50">
        <v>-3.4812772686254503E-2</v>
      </c>
      <c r="BN187" s="3"/>
      <c r="BO187" s="14"/>
    </row>
    <row r="188" spans="1:67" s="1" customFormat="1" ht="21.4" customHeight="1" x14ac:dyDescent="0.2">
      <c r="A188" s="32" t="s">
        <v>38</v>
      </c>
      <c r="B188" s="32" t="s">
        <v>48</v>
      </c>
      <c r="C188" s="137" t="s">
        <v>283</v>
      </c>
      <c r="D188" s="138">
        <v>2.93</v>
      </c>
      <c r="E188" s="139"/>
      <c r="F188" s="140">
        <f t="shared" si="11"/>
        <v>4.0500000000000001E-2</v>
      </c>
      <c r="G188" s="15">
        <f t="shared" si="12"/>
        <v>4.0500000000000001E-2</v>
      </c>
      <c r="H188" s="15">
        <f t="shared" si="13"/>
        <v>3.5500000000000004E-2</v>
      </c>
      <c r="I188" s="34"/>
      <c r="J188" s="34">
        <v>2.5000000000000001E-3</v>
      </c>
      <c r="K188" s="35">
        <v>0</v>
      </c>
      <c r="L188" s="15">
        <v>3.3000000000000002E-2</v>
      </c>
      <c r="M188" s="14"/>
      <c r="N188" s="36">
        <v>3</v>
      </c>
      <c r="O188" s="3"/>
      <c r="P188" s="53">
        <v>0.41599999999999998</v>
      </c>
      <c r="Q188" s="38">
        <v>0.7</v>
      </c>
      <c r="R188" s="37"/>
      <c r="S188" s="3"/>
      <c r="T188" s="13">
        <v>91</v>
      </c>
      <c r="U188" s="39">
        <v>31.058020477815699</v>
      </c>
      <c r="V188" s="40">
        <v>32</v>
      </c>
      <c r="W188" s="37">
        <v>0.97056313993174004</v>
      </c>
      <c r="X188" s="42"/>
      <c r="Y188" s="3"/>
      <c r="Z188" s="13">
        <v>133</v>
      </c>
      <c r="AA188" s="39">
        <v>45.392491467576797</v>
      </c>
      <c r="AB188" s="43">
        <v>38</v>
      </c>
      <c r="AC188" s="44">
        <v>1.1945392491467599</v>
      </c>
      <c r="AD188" s="42">
        <v>9.4999999999999998E-3</v>
      </c>
      <c r="AE188" s="3"/>
      <c r="AF188" s="45">
        <v>481</v>
      </c>
      <c r="AG188" s="16">
        <v>164.163822525597</v>
      </c>
      <c r="AH188" s="43">
        <v>140</v>
      </c>
      <c r="AI188" s="44">
        <v>1.1725987323256899</v>
      </c>
      <c r="AJ188" s="15">
        <v>8.5000000000000006E-3</v>
      </c>
      <c r="AK188" s="37">
        <v>0.52083333333333337</v>
      </c>
      <c r="AL188" s="84">
        <f t="shared" si="15"/>
        <v>1.3500000000000002E-2</v>
      </c>
      <c r="AM188" s="3"/>
      <c r="AN188" s="39">
        <v>1316.74838</v>
      </c>
      <c r="AO188" s="39">
        <v>449.402177474403</v>
      </c>
      <c r="AP188" s="47">
        <v>872.68600000000004</v>
      </c>
      <c r="AQ188" s="41">
        <v>0.51496434854507001</v>
      </c>
      <c r="AR188" s="42"/>
      <c r="AS188" s="14"/>
      <c r="AT188" s="39">
        <v>2988.72399</v>
      </c>
      <c r="AU188" s="16">
        <v>1020.04231740614</v>
      </c>
      <c r="AV188" s="48">
        <v>630</v>
      </c>
      <c r="AW188" s="46">
        <v>1.61911478953356</v>
      </c>
      <c r="AX188" s="15">
        <v>1.4999999999999999E-2</v>
      </c>
      <c r="AY188" s="3"/>
      <c r="AZ188" s="39">
        <v>158.4</v>
      </c>
      <c r="BA188" s="16">
        <v>54.061433447098999</v>
      </c>
      <c r="BB188" s="40">
        <v>70</v>
      </c>
      <c r="BC188" s="41">
        <v>0.77230619210141405</v>
      </c>
      <c r="BD188" s="15"/>
      <c r="BE188" s="14"/>
      <c r="BF188" s="13">
        <v>27</v>
      </c>
      <c r="BG188" s="16">
        <v>9.2150170648464194</v>
      </c>
      <c r="BH188" s="40">
        <v>100</v>
      </c>
      <c r="BI188" s="15">
        <v>0.09</v>
      </c>
      <c r="BJ188" s="14"/>
      <c r="BK188" s="49">
        <v>6.47820965842167E-3</v>
      </c>
      <c r="BL188" s="52">
        <v>9.3219507408497694E-3</v>
      </c>
      <c r="BM188" s="54">
        <v>0.43897021436026401</v>
      </c>
      <c r="BN188" s="3"/>
      <c r="BO188" s="14"/>
    </row>
    <row r="189" spans="1:67" s="1" customFormat="1" ht="21.4" customHeight="1" x14ac:dyDescent="0.2">
      <c r="A189" s="32" t="s">
        <v>38</v>
      </c>
      <c r="B189" s="32" t="s">
        <v>48</v>
      </c>
      <c r="C189" s="137" t="s">
        <v>284</v>
      </c>
      <c r="D189" s="138">
        <v>2.54</v>
      </c>
      <c r="E189" s="139"/>
      <c r="F189" s="140">
        <f>IF(G189&gt;=9%,9%,G189)+0.5%</f>
        <v>7.5000000000000011E-2</v>
      </c>
      <c r="G189" s="15">
        <f t="shared" si="12"/>
        <v>7.0000000000000007E-2</v>
      </c>
      <c r="H189" s="15">
        <f t="shared" si="13"/>
        <v>7.0000000000000007E-2</v>
      </c>
      <c r="I189" s="34">
        <v>2.5000000000000001E-3</v>
      </c>
      <c r="J189" s="34">
        <v>2.5000000000000001E-3</v>
      </c>
      <c r="K189" s="35">
        <v>0</v>
      </c>
      <c r="L189" s="15">
        <v>6.5000000000000002E-2</v>
      </c>
      <c r="M189" s="14"/>
      <c r="N189" s="36">
        <v>5</v>
      </c>
      <c r="O189" s="3"/>
      <c r="P189" s="86">
        <v>0.74</v>
      </c>
      <c r="Q189" s="38">
        <v>0.7</v>
      </c>
      <c r="R189" s="86">
        <v>5.0000000000000001E-3</v>
      </c>
      <c r="S189" s="3"/>
      <c r="T189" s="13">
        <v>68</v>
      </c>
      <c r="U189" s="39">
        <v>26.771653543307099</v>
      </c>
      <c r="V189" s="40">
        <v>32</v>
      </c>
      <c r="W189" s="37">
        <v>0.83661417322834597</v>
      </c>
      <c r="X189" s="42"/>
      <c r="Y189" s="3"/>
      <c r="Z189" s="13">
        <v>114</v>
      </c>
      <c r="AA189" s="39">
        <v>44.881889763779498</v>
      </c>
      <c r="AB189" s="43">
        <v>38</v>
      </c>
      <c r="AC189" s="44">
        <v>1.1811023622047201</v>
      </c>
      <c r="AD189" s="42">
        <v>8.9999999999999993E-3</v>
      </c>
      <c r="AE189" s="3"/>
      <c r="AF189" s="45">
        <v>806</v>
      </c>
      <c r="AG189" s="16">
        <v>317.32283464566899</v>
      </c>
      <c r="AH189" s="43">
        <v>140</v>
      </c>
      <c r="AI189" s="46">
        <v>2.2665916760404898</v>
      </c>
      <c r="AJ189" s="15">
        <v>0.01</v>
      </c>
      <c r="AK189" s="37">
        <v>0.38738738738738737</v>
      </c>
      <c r="AL189" s="84">
        <f t="shared" si="15"/>
        <v>0.01</v>
      </c>
      <c r="AM189" s="3"/>
      <c r="AN189" s="39">
        <v>3631.55737</v>
      </c>
      <c r="AO189" s="39">
        <v>1429.7469960629901</v>
      </c>
      <c r="AP189" s="47">
        <v>906.65700000000004</v>
      </c>
      <c r="AQ189" s="46">
        <v>1.5769436468951199</v>
      </c>
      <c r="AR189" s="42">
        <v>0.01</v>
      </c>
      <c r="AS189" s="14"/>
      <c r="AT189" s="39">
        <v>1852.82808</v>
      </c>
      <c r="AU189" s="16">
        <v>729.45987401574803</v>
      </c>
      <c r="AV189" s="48">
        <v>630</v>
      </c>
      <c r="AW189" s="44">
        <v>1.1578728158980101</v>
      </c>
      <c r="AX189" s="15">
        <v>1.2E-2</v>
      </c>
      <c r="AY189" s="3"/>
      <c r="AZ189" s="39">
        <v>237.8</v>
      </c>
      <c r="BA189" s="16">
        <v>93.622047244094503</v>
      </c>
      <c r="BB189" s="40">
        <v>70</v>
      </c>
      <c r="BC189" s="44">
        <v>1.3374578177727801</v>
      </c>
      <c r="BD189" s="15">
        <v>2.4E-2</v>
      </c>
      <c r="BE189" s="14"/>
      <c r="BF189" s="13">
        <v>-25</v>
      </c>
      <c r="BG189" s="16">
        <v>-9.8425196850393704</v>
      </c>
      <c r="BH189" s="40">
        <v>100</v>
      </c>
      <c r="BI189" s="15">
        <v>-0.1</v>
      </c>
      <c r="BJ189" s="14"/>
      <c r="BK189" s="49">
        <v>9.5636580992229502E-3</v>
      </c>
      <c r="BL189" s="52">
        <v>6.1417086932640903E-3</v>
      </c>
      <c r="BM189" s="51">
        <v>-0.35780758476057301</v>
      </c>
      <c r="BN189" s="3"/>
      <c r="BO189" s="14"/>
    </row>
    <row r="190" spans="1:67" s="1" customFormat="1" ht="21.4" customHeight="1" x14ac:dyDescent="0.2">
      <c r="A190" s="32" t="s">
        <v>38</v>
      </c>
      <c r="B190" s="32" t="s">
        <v>48</v>
      </c>
      <c r="C190" s="137" t="s">
        <v>285</v>
      </c>
      <c r="D190" s="138">
        <v>3.71</v>
      </c>
      <c r="E190" s="139"/>
      <c r="F190" s="140">
        <f t="shared" si="11"/>
        <v>3.875E-2</v>
      </c>
      <c r="G190" s="15">
        <f t="shared" si="12"/>
        <v>3.875E-2</v>
      </c>
      <c r="H190" s="15">
        <f t="shared" si="13"/>
        <v>3.3750000000000002E-2</v>
      </c>
      <c r="I190" s="34">
        <v>2.5000000000000001E-3</v>
      </c>
      <c r="J190" s="34">
        <v>2.5000000000000001E-3</v>
      </c>
      <c r="K190" s="35">
        <v>0</v>
      </c>
      <c r="L190" s="15">
        <v>2.8750000000000001E-2</v>
      </c>
      <c r="M190" s="14"/>
      <c r="N190" s="36">
        <v>3</v>
      </c>
      <c r="O190" s="3"/>
      <c r="P190" s="44">
        <v>0.81399999999999995</v>
      </c>
      <c r="Q190" s="38">
        <v>0.7</v>
      </c>
      <c r="R190" s="37">
        <v>1.2E-2</v>
      </c>
      <c r="S190" s="3"/>
      <c r="T190" s="13">
        <v>55</v>
      </c>
      <c r="U190" s="39">
        <v>14.824797843665801</v>
      </c>
      <c r="V190" s="40">
        <v>32</v>
      </c>
      <c r="W190" s="41">
        <v>0.46327493261455499</v>
      </c>
      <c r="X190" s="42"/>
      <c r="Y190" s="3"/>
      <c r="Z190" s="13">
        <v>98</v>
      </c>
      <c r="AA190" s="39">
        <v>26.415094339622598</v>
      </c>
      <c r="AB190" s="43">
        <v>38</v>
      </c>
      <c r="AC190" s="41">
        <v>0.69513406156901703</v>
      </c>
      <c r="AD190" s="42"/>
      <c r="AE190" s="3"/>
      <c r="AF190" s="45">
        <v>650</v>
      </c>
      <c r="AG190" s="16">
        <v>175.202156334232</v>
      </c>
      <c r="AH190" s="43">
        <v>140</v>
      </c>
      <c r="AI190" s="46">
        <v>1.25144397381594</v>
      </c>
      <c r="AJ190" s="15">
        <v>0.01</v>
      </c>
      <c r="AK190" s="37">
        <v>0.58620689655172409</v>
      </c>
      <c r="AL190" s="84">
        <f t="shared" si="15"/>
        <v>1.4999999999999999E-2</v>
      </c>
      <c r="AM190" s="3"/>
      <c r="AN190" s="39">
        <v>2617.7964400000001</v>
      </c>
      <c r="AO190" s="39">
        <v>705.60550943396197</v>
      </c>
      <c r="AP190" s="47">
        <v>879.12</v>
      </c>
      <c r="AQ190" s="37">
        <v>0.80262706960820196</v>
      </c>
      <c r="AR190" s="42"/>
      <c r="AS190" s="14"/>
      <c r="AT190" s="39">
        <v>2546.9458800000002</v>
      </c>
      <c r="AU190" s="16">
        <v>686.50832345013498</v>
      </c>
      <c r="AV190" s="48">
        <v>630</v>
      </c>
      <c r="AW190" s="44">
        <v>1.08969575150815</v>
      </c>
      <c r="AX190" s="15">
        <v>6.7499999999999999E-3</v>
      </c>
      <c r="AY190" s="3"/>
      <c r="AZ190" s="39">
        <v>179.6</v>
      </c>
      <c r="BA190" s="16">
        <v>48.409703504043101</v>
      </c>
      <c r="BB190" s="40">
        <v>70</v>
      </c>
      <c r="BC190" s="41">
        <v>0.69156719291490198</v>
      </c>
      <c r="BD190" s="15"/>
      <c r="BE190" s="14"/>
      <c r="BF190" s="13">
        <v>-46</v>
      </c>
      <c r="BG190" s="16">
        <v>-12.398921832884101</v>
      </c>
      <c r="BH190" s="40">
        <v>100</v>
      </c>
      <c r="BI190" s="15">
        <v>-0.12</v>
      </c>
      <c r="BJ190" s="14"/>
      <c r="BK190" s="49">
        <v>9.28217821782178E-3</v>
      </c>
      <c r="BL190" s="52">
        <v>7.8776885203420601E-3</v>
      </c>
      <c r="BM190" s="51">
        <v>-0.15131035674181501</v>
      </c>
      <c r="BN190" s="3"/>
      <c r="BO190" s="14"/>
    </row>
    <row r="191" spans="1:67" s="1" customFormat="1" ht="21.4" customHeight="1" x14ac:dyDescent="0.2">
      <c r="A191" s="32" t="s">
        <v>38</v>
      </c>
      <c r="B191" s="32" t="s">
        <v>48</v>
      </c>
      <c r="C191" s="137" t="s">
        <v>286</v>
      </c>
      <c r="D191" s="138">
        <v>3.6</v>
      </c>
      <c r="E191" s="139"/>
      <c r="F191" s="140">
        <f t="shared" si="11"/>
        <v>7.9380000000000006E-2</v>
      </c>
      <c r="G191" s="15">
        <f t="shared" si="12"/>
        <v>7.9380000000000006E-2</v>
      </c>
      <c r="H191" s="15">
        <f t="shared" si="13"/>
        <v>7.9380000000000006E-2</v>
      </c>
      <c r="I191" s="34"/>
      <c r="J191" s="34">
        <v>2.5000000000000001E-3</v>
      </c>
      <c r="K191" s="35">
        <v>0</v>
      </c>
      <c r="L191" s="15">
        <v>7.6880000000000004E-2</v>
      </c>
      <c r="M191" s="14"/>
      <c r="N191" s="36">
        <v>6</v>
      </c>
      <c r="O191" s="3"/>
      <c r="P191" s="53">
        <v>0.44500000000000001</v>
      </c>
      <c r="Q191" s="38">
        <v>0.7</v>
      </c>
      <c r="R191" s="37"/>
      <c r="S191" s="3"/>
      <c r="T191" s="13">
        <v>178</v>
      </c>
      <c r="U191" s="39">
        <v>49.4444444444444</v>
      </c>
      <c r="V191" s="40">
        <v>32</v>
      </c>
      <c r="W191" s="46">
        <v>1.5451388888888899</v>
      </c>
      <c r="X191" s="42">
        <v>1.4999999999999999E-2</v>
      </c>
      <c r="Y191" s="3"/>
      <c r="Z191" s="13">
        <v>234</v>
      </c>
      <c r="AA191" s="39">
        <v>65</v>
      </c>
      <c r="AB191" s="43">
        <v>38</v>
      </c>
      <c r="AC191" s="46">
        <v>1.7105263157894699</v>
      </c>
      <c r="AD191" s="42">
        <v>0.01</v>
      </c>
      <c r="AE191" s="3"/>
      <c r="AF191" s="45">
        <v>997</v>
      </c>
      <c r="AG191" s="16">
        <v>276.944444444444</v>
      </c>
      <c r="AH191" s="43">
        <v>140</v>
      </c>
      <c r="AI191" s="46">
        <v>1.9781746031745999</v>
      </c>
      <c r="AJ191" s="15">
        <v>0.01</v>
      </c>
      <c r="AK191" s="37">
        <v>0.33884297520661155</v>
      </c>
      <c r="AL191" s="84">
        <f t="shared" si="15"/>
        <v>0.01</v>
      </c>
      <c r="AM191" s="3"/>
      <c r="AN191" s="39">
        <v>5129.0962600000003</v>
      </c>
      <c r="AO191" s="39">
        <v>1424.74896111111</v>
      </c>
      <c r="AP191" s="47">
        <v>943</v>
      </c>
      <c r="AQ191" s="46">
        <v>1.5108684635324601</v>
      </c>
      <c r="AR191" s="42">
        <v>0.01</v>
      </c>
      <c r="AS191" s="14"/>
      <c r="AT191" s="39">
        <v>4001.80528</v>
      </c>
      <c r="AU191" s="16">
        <v>1111.61257777778</v>
      </c>
      <c r="AV191" s="48">
        <v>630</v>
      </c>
      <c r="AW191" s="46">
        <v>1.7644644091710799</v>
      </c>
      <c r="AX191" s="15">
        <v>1.4999999999999999E-2</v>
      </c>
      <c r="AY191" s="3"/>
      <c r="AZ191" s="39">
        <v>290.5</v>
      </c>
      <c r="BA191" s="16">
        <v>80.6944444444444</v>
      </c>
      <c r="BB191" s="40">
        <v>70</v>
      </c>
      <c r="BC191" s="44">
        <v>1.1527777777777799</v>
      </c>
      <c r="BD191" s="15">
        <v>1.6879999999999999E-2</v>
      </c>
      <c r="BE191" s="14"/>
      <c r="BF191" s="13">
        <v>-80</v>
      </c>
      <c r="BG191" s="16">
        <v>-22.2222222222222</v>
      </c>
      <c r="BH191" s="40">
        <v>100</v>
      </c>
      <c r="BI191" s="15">
        <v>-0.22</v>
      </c>
      <c r="BJ191" s="14"/>
      <c r="BK191" s="49">
        <v>8.5784313725490204E-3</v>
      </c>
      <c r="BL191" s="52">
        <v>1.20857299370036E-2</v>
      </c>
      <c r="BM191" s="54">
        <v>0.40885080408499103</v>
      </c>
      <c r="BN191" s="3"/>
      <c r="BO191" s="14"/>
    </row>
    <row r="192" spans="1:67" s="1" customFormat="1" ht="21.4" customHeight="1" x14ac:dyDescent="0.2">
      <c r="A192" s="32" t="s">
        <v>38</v>
      </c>
      <c r="B192" s="32" t="s">
        <v>48</v>
      </c>
      <c r="C192" s="137" t="s">
        <v>287</v>
      </c>
      <c r="D192" s="138">
        <v>3.99</v>
      </c>
      <c r="E192" s="139"/>
      <c r="F192" s="140">
        <f>IF(G192&gt;=9%,9%,G192)+0.15%+0.25%+0.375%+0.375%</f>
        <v>0.06</v>
      </c>
      <c r="G192" s="15">
        <f t="shared" si="12"/>
        <v>4.8499999999999995E-2</v>
      </c>
      <c r="H192" s="15">
        <f t="shared" si="13"/>
        <v>4.3499999999999997E-2</v>
      </c>
      <c r="I192" s="34">
        <v>0</v>
      </c>
      <c r="J192" s="34">
        <v>0</v>
      </c>
      <c r="K192" s="35">
        <v>0</v>
      </c>
      <c r="L192" s="15">
        <v>4.3499999999999997E-2</v>
      </c>
      <c r="M192" s="14"/>
      <c r="N192" s="36">
        <v>5</v>
      </c>
      <c r="O192" s="3"/>
      <c r="P192" s="53">
        <v>0.27700000000000002</v>
      </c>
      <c r="Q192" s="38">
        <v>0.7</v>
      </c>
      <c r="R192" s="37"/>
      <c r="S192" s="3"/>
      <c r="T192" s="13">
        <v>158</v>
      </c>
      <c r="U192" s="88">
        <f>T192/D192</f>
        <v>39.598997493734331</v>
      </c>
      <c r="V192" s="40">
        <v>32</v>
      </c>
      <c r="W192" s="85">
        <f>U192/V192</f>
        <v>1.2374686716791978</v>
      </c>
      <c r="X192" s="89">
        <v>1.4999999999999999E-2</v>
      </c>
      <c r="Y192" s="3"/>
      <c r="Z192" s="13">
        <v>199</v>
      </c>
      <c r="AA192" s="39">
        <v>47.494033412887802</v>
      </c>
      <c r="AB192" s="43">
        <v>38</v>
      </c>
      <c r="AC192" s="46">
        <v>1.2498429845496799</v>
      </c>
      <c r="AD192" s="42">
        <v>0.01</v>
      </c>
      <c r="AE192" s="3"/>
      <c r="AF192" s="45">
        <v>628</v>
      </c>
      <c r="AG192" s="90">
        <f>AF192/D192</f>
        <v>157.39348370927317</v>
      </c>
      <c r="AH192" s="43">
        <v>140</v>
      </c>
      <c r="AI192" s="85">
        <f>AG192/AH192</f>
        <v>1.1242391693519511</v>
      </c>
      <c r="AJ192" s="87">
        <v>6.0000000000000001E-3</v>
      </c>
      <c r="AK192" s="37">
        <v>0.65217391304347827</v>
      </c>
      <c r="AL192" s="92">
        <f t="shared" si="15"/>
        <v>1.0999999999999999E-2</v>
      </c>
      <c r="AM192" s="3"/>
      <c r="AN192" s="39">
        <v>1299.6647700000001</v>
      </c>
      <c r="AO192" s="39">
        <v>310.18252267303097</v>
      </c>
      <c r="AP192" s="47">
        <v>766.57</v>
      </c>
      <c r="AQ192" s="41">
        <v>0.40463691857629602</v>
      </c>
      <c r="AR192" s="42"/>
      <c r="AS192" s="14"/>
      <c r="AT192" s="39">
        <v>2971.9301</v>
      </c>
      <c r="AU192" s="90">
        <f>AT192/D192</f>
        <v>744.84463659147866</v>
      </c>
      <c r="AV192" s="48">
        <v>630</v>
      </c>
      <c r="AW192" s="85">
        <f>AU192/AV192</f>
        <v>1.1822930739547279</v>
      </c>
      <c r="AX192" s="87">
        <v>1.35E-2</v>
      </c>
      <c r="AY192" s="3"/>
      <c r="AZ192" s="39">
        <v>290.89999999999998</v>
      </c>
      <c r="BA192" s="90">
        <f>AZ192/D192</f>
        <v>72.90726817042605</v>
      </c>
      <c r="BB192" s="40">
        <v>70</v>
      </c>
      <c r="BC192" s="85">
        <f>BA192/BB192</f>
        <v>1.0415324024346579</v>
      </c>
      <c r="BD192" s="87">
        <v>1.0500000000000001E-2</v>
      </c>
      <c r="BE192" s="14"/>
      <c r="BF192" s="13">
        <v>-106</v>
      </c>
      <c r="BG192" s="16">
        <v>-25.298329355608601</v>
      </c>
      <c r="BH192" s="40">
        <v>100</v>
      </c>
      <c r="BI192" s="15">
        <v>-0.25</v>
      </c>
      <c r="BJ192" s="14"/>
      <c r="BK192" s="49">
        <v>2.70967741935484E-2</v>
      </c>
      <c r="BL192" s="49">
        <v>2.5327737958183199E-2</v>
      </c>
      <c r="BM192" s="50">
        <v>-6.5285861067049103E-2</v>
      </c>
      <c r="BN192" s="3"/>
      <c r="BO192" s="14"/>
    </row>
    <row r="193" spans="1:67" s="1" customFormat="1" ht="21.4" customHeight="1" x14ac:dyDescent="0.2">
      <c r="A193" s="32" t="s">
        <v>38</v>
      </c>
      <c r="B193" s="32" t="s">
        <v>48</v>
      </c>
      <c r="C193" s="137" t="s">
        <v>288</v>
      </c>
      <c r="D193" s="138">
        <v>3.23</v>
      </c>
      <c r="E193" s="139"/>
      <c r="F193" s="140">
        <f t="shared" si="11"/>
        <v>5.9250000000000004E-2</v>
      </c>
      <c r="G193" s="15">
        <f t="shared" si="12"/>
        <v>5.9250000000000004E-2</v>
      </c>
      <c r="H193" s="15">
        <f t="shared" si="13"/>
        <v>5.9249999999999997E-2</v>
      </c>
      <c r="I193" s="34">
        <v>0</v>
      </c>
      <c r="J193" s="34">
        <v>0</v>
      </c>
      <c r="K193" s="35">
        <v>0</v>
      </c>
      <c r="L193" s="15">
        <v>5.9249999999999997E-2</v>
      </c>
      <c r="M193" s="14"/>
      <c r="N193" s="36">
        <v>7</v>
      </c>
      <c r="O193" s="3"/>
      <c r="P193" s="44">
        <v>0.71299999999999997</v>
      </c>
      <c r="Q193" s="38">
        <v>0.7</v>
      </c>
      <c r="R193" s="37">
        <v>7.5000000000000002E-4</v>
      </c>
      <c r="S193" s="3"/>
      <c r="T193" s="13">
        <v>120</v>
      </c>
      <c r="U193" s="39">
        <v>37.151702786377697</v>
      </c>
      <c r="V193" s="40">
        <v>32</v>
      </c>
      <c r="W193" s="44">
        <v>1.1609907120742999</v>
      </c>
      <c r="X193" s="42">
        <v>1.2E-2</v>
      </c>
      <c r="Y193" s="3"/>
      <c r="Z193" s="13">
        <v>172</v>
      </c>
      <c r="AA193" s="39">
        <v>53.250773993807996</v>
      </c>
      <c r="AB193" s="43">
        <v>38</v>
      </c>
      <c r="AC193" s="46">
        <v>1.40133615773179</v>
      </c>
      <c r="AD193" s="42">
        <v>0.01</v>
      </c>
      <c r="AE193" s="3"/>
      <c r="AF193" s="45">
        <v>522</v>
      </c>
      <c r="AG193" s="16">
        <v>161.609907120743</v>
      </c>
      <c r="AH193" s="43">
        <v>140</v>
      </c>
      <c r="AI193" s="44">
        <v>1.1543564794338801</v>
      </c>
      <c r="AJ193" s="15">
        <v>7.4999999999999997E-3</v>
      </c>
      <c r="AK193" s="37">
        <v>0.40910000000000002</v>
      </c>
      <c r="AL193" s="84">
        <f t="shared" si="15"/>
        <v>7.4999999999999997E-3</v>
      </c>
      <c r="AM193" s="3"/>
      <c r="AN193" s="39">
        <v>3117.7950300000002</v>
      </c>
      <c r="AO193" s="39">
        <v>965.26161919504602</v>
      </c>
      <c r="AP193" s="47">
        <v>926.04899999999998</v>
      </c>
      <c r="AQ193" s="44">
        <v>1.04234400036612</v>
      </c>
      <c r="AR193" s="42">
        <v>2E-3</v>
      </c>
      <c r="AS193" s="14"/>
      <c r="AT193" s="39">
        <v>2711.4998900000001</v>
      </c>
      <c r="AU193" s="16">
        <v>839.47365015479897</v>
      </c>
      <c r="AV193" s="48">
        <v>630</v>
      </c>
      <c r="AW193" s="46">
        <v>1.33249785738857</v>
      </c>
      <c r="AX193" s="15">
        <v>1.4999999999999999E-2</v>
      </c>
      <c r="AY193" s="3"/>
      <c r="AZ193" s="39">
        <v>239.4</v>
      </c>
      <c r="BA193" s="16">
        <v>74.117647058823493</v>
      </c>
      <c r="BB193" s="40">
        <v>70</v>
      </c>
      <c r="BC193" s="44">
        <v>1.0588235294117601</v>
      </c>
      <c r="BD193" s="15">
        <v>1.2E-2</v>
      </c>
      <c r="BE193" s="14"/>
      <c r="BF193" s="13">
        <v>-57</v>
      </c>
      <c r="BG193" s="16">
        <v>-17.647058823529399</v>
      </c>
      <c r="BH193" s="40">
        <v>100</v>
      </c>
      <c r="BI193" s="15">
        <v>-0.18</v>
      </c>
      <c r="BJ193" s="14"/>
      <c r="BK193" s="49"/>
      <c r="BL193" s="49"/>
      <c r="BM193" s="50"/>
      <c r="BN193" s="3"/>
      <c r="BO193" s="14"/>
    </row>
    <row r="194" spans="1:67" s="1" customFormat="1" ht="21.4" customHeight="1" x14ac:dyDescent="0.2">
      <c r="A194" s="32" t="s">
        <v>38</v>
      </c>
      <c r="B194" s="32" t="s">
        <v>49</v>
      </c>
      <c r="C194" s="137" t="s">
        <v>289</v>
      </c>
      <c r="D194" s="138">
        <v>2.27</v>
      </c>
      <c r="E194" s="139"/>
      <c r="F194" s="140">
        <f t="shared" si="11"/>
        <v>0.09</v>
      </c>
      <c r="G194" s="15">
        <f t="shared" si="12"/>
        <v>9.7250000000000003E-2</v>
      </c>
      <c r="H194" s="15">
        <f t="shared" si="13"/>
        <v>9.7250000000000003E-2</v>
      </c>
      <c r="I194" s="34">
        <v>2.5000000000000001E-3</v>
      </c>
      <c r="J194" s="34">
        <v>2.5000000000000001E-3</v>
      </c>
      <c r="K194" s="35">
        <v>0</v>
      </c>
      <c r="L194" s="15">
        <v>9.2249999999999999E-2</v>
      </c>
      <c r="M194" s="14"/>
      <c r="N194" s="36">
        <v>7</v>
      </c>
      <c r="O194" s="3"/>
      <c r="P194" s="44">
        <v>0.77400000000000002</v>
      </c>
      <c r="Q194" s="38">
        <v>0.7</v>
      </c>
      <c r="R194" s="37">
        <v>7.4999999999999997E-3</v>
      </c>
      <c r="S194" s="3"/>
      <c r="T194" s="13">
        <v>96</v>
      </c>
      <c r="U194" s="39">
        <v>42.290748898678402</v>
      </c>
      <c r="V194" s="40">
        <v>32</v>
      </c>
      <c r="W194" s="46">
        <v>1.3215859030837001</v>
      </c>
      <c r="X194" s="42">
        <v>1.4999999999999999E-2</v>
      </c>
      <c r="Y194" s="3"/>
      <c r="Z194" s="13">
        <v>153</v>
      </c>
      <c r="AA194" s="39">
        <v>67.400881057268705</v>
      </c>
      <c r="AB194" s="43">
        <v>38</v>
      </c>
      <c r="AC194" s="46">
        <v>1.7737073962439101</v>
      </c>
      <c r="AD194" s="42">
        <v>0.01</v>
      </c>
      <c r="AE194" s="3"/>
      <c r="AF194" s="45">
        <v>600</v>
      </c>
      <c r="AG194" s="16">
        <v>264.31718061674002</v>
      </c>
      <c r="AH194" s="43">
        <v>140</v>
      </c>
      <c r="AI194" s="46">
        <v>1.88797986154814</v>
      </c>
      <c r="AJ194" s="15">
        <v>0.01</v>
      </c>
      <c r="AK194" s="37">
        <v>0.38461538461538464</v>
      </c>
      <c r="AL194" s="84">
        <f t="shared" si="15"/>
        <v>0.01</v>
      </c>
      <c r="AM194" s="3"/>
      <c r="AN194" s="39">
        <v>2680.04502</v>
      </c>
      <c r="AO194" s="39">
        <v>1180.63657268722</v>
      </c>
      <c r="AP194" s="47">
        <v>733.08299999999997</v>
      </c>
      <c r="AQ194" s="46">
        <v>1.6105087318724101</v>
      </c>
      <c r="AR194" s="42">
        <v>0.01</v>
      </c>
      <c r="AS194" s="14"/>
      <c r="AT194" s="39">
        <v>1830.10662</v>
      </c>
      <c r="AU194" s="16">
        <v>806.214370044053</v>
      </c>
      <c r="AV194" s="48">
        <v>630</v>
      </c>
      <c r="AW194" s="46">
        <v>1.27970534927627</v>
      </c>
      <c r="AX194" s="15">
        <v>1.4999999999999999E-2</v>
      </c>
      <c r="AY194" s="3"/>
      <c r="AZ194" s="39">
        <v>215.5</v>
      </c>
      <c r="BA194" s="16">
        <v>94.933920704845804</v>
      </c>
      <c r="BB194" s="40">
        <v>70</v>
      </c>
      <c r="BC194" s="44">
        <v>1.3561988672120799</v>
      </c>
      <c r="BD194" s="15">
        <v>2.4750000000000001E-2</v>
      </c>
      <c r="BE194" s="14"/>
      <c r="BF194" s="13">
        <v>-35</v>
      </c>
      <c r="BG194" s="16">
        <v>-15.4185022026432</v>
      </c>
      <c r="BH194" s="40">
        <v>100</v>
      </c>
      <c r="BI194" s="15">
        <v>-0.15</v>
      </c>
      <c r="BJ194" s="14"/>
      <c r="BK194" s="49">
        <v>2.0495303159692599E-2</v>
      </c>
      <c r="BL194" s="52">
        <v>1.50304966598896E-2</v>
      </c>
      <c r="BM194" s="51">
        <v>-0.26663701713622101</v>
      </c>
      <c r="BN194" s="3"/>
      <c r="BO194" s="14"/>
    </row>
    <row r="195" spans="1:67" s="1" customFormat="1" ht="21.4" customHeight="1" x14ac:dyDescent="0.2">
      <c r="A195" s="32" t="s">
        <v>38</v>
      </c>
      <c r="B195" s="32" t="s">
        <v>49</v>
      </c>
      <c r="C195" s="137" t="s">
        <v>290</v>
      </c>
      <c r="D195" s="138">
        <v>1.96</v>
      </c>
      <c r="E195" s="139"/>
      <c r="F195" s="140">
        <f t="shared" si="11"/>
        <v>4.4000000000000004E-2</v>
      </c>
      <c r="G195" s="15">
        <f t="shared" si="12"/>
        <v>4.4000000000000004E-2</v>
      </c>
      <c r="H195" s="15">
        <f t="shared" si="13"/>
        <v>4.4000000000000004E-2</v>
      </c>
      <c r="I195" s="34">
        <v>2.5000000000000001E-3</v>
      </c>
      <c r="J195" s="34">
        <v>0</v>
      </c>
      <c r="K195" s="35">
        <v>0</v>
      </c>
      <c r="L195" s="15">
        <v>4.1500000000000002E-2</v>
      </c>
      <c r="M195" s="14"/>
      <c r="N195" s="36">
        <v>3</v>
      </c>
      <c r="O195" s="3"/>
      <c r="P195" s="53">
        <v>0.52600000000000002</v>
      </c>
      <c r="Q195" s="38">
        <v>0.7</v>
      </c>
      <c r="R195" s="37"/>
      <c r="S195" s="3"/>
      <c r="T195" s="13">
        <v>56</v>
      </c>
      <c r="U195" s="39">
        <v>28.571428571428601</v>
      </c>
      <c r="V195" s="40">
        <v>32</v>
      </c>
      <c r="W195" s="37">
        <v>0.89285714285714302</v>
      </c>
      <c r="X195" s="42"/>
      <c r="Y195" s="3"/>
      <c r="Z195" s="13">
        <v>102</v>
      </c>
      <c r="AA195" s="39">
        <v>52.040816326530603</v>
      </c>
      <c r="AB195" s="43">
        <v>38</v>
      </c>
      <c r="AC195" s="46">
        <v>1.36949516648765</v>
      </c>
      <c r="AD195" s="42">
        <v>0.01</v>
      </c>
      <c r="AE195" s="3"/>
      <c r="AF195" s="45">
        <v>245</v>
      </c>
      <c r="AG195" s="16">
        <v>125</v>
      </c>
      <c r="AH195" s="43">
        <v>140</v>
      </c>
      <c r="AI195" s="37">
        <v>0.89285714285714302</v>
      </c>
      <c r="AJ195" s="15"/>
      <c r="AK195" s="37">
        <v>0.5</v>
      </c>
      <c r="AL195" s="84"/>
      <c r="AM195" s="3"/>
      <c r="AN195" s="39">
        <v>1339.2488699999999</v>
      </c>
      <c r="AO195" s="39">
        <v>683.29023979591796</v>
      </c>
      <c r="AP195" s="47">
        <v>697</v>
      </c>
      <c r="AQ195" s="37">
        <v>0.98033032969285205</v>
      </c>
      <c r="AR195" s="42"/>
      <c r="AS195" s="14"/>
      <c r="AT195" s="39">
        <v>1562.9488200000001</v>
      </c>
      <c r="AU195" s="16">
        <v>797.42286734693903</v>
      </c>
      <c r="AV195" s="48">
        <v>630</v>
      </c>
      <c r="AW195" s="46">
        <v>1.2657505830903799</v>
      </c>
      <c r="AX195" s="15">
        <v>1.4999999999999999E-2</v>
      </c>
      <c r="AY195" s="3"/>
      <c r="AZ195" s="39">
        <v>156.1</v>
      </c>
      <c r="BA195" s="16">
        <v>79.642857142857096</v>
      </c>
      <c r="BB195" s="40">
        <v>70</v>
      </c>
      <c r="BC195" s="44">
        <v>1.1377551020408201</v>
      </c>
      <c r="BD195" s="15">
        <v>1.6500000000000001E-2</v>
      </c>
      <c r="BE195" s="14"/>
      <c r="BF195" s="13">
        <v>-87</v>
      </c>
      <c r="BG195" s="16">
        <v>-44.387755102040799</v>
      </c>
      <c r="BH195" s="40">
        <v>100</v>
      </c>
      <c r="BI195" s="15">
        <v>-0.44</v>
      </c>
      <c r="BJ195" s="14"/>
      <c r="BK195" s="49">
        <v>2.6119402985074602E-2</v>
      </c>
      <c r="BL195" s="49">
        <v>1.99919387343813E-2</v>
      </c>
      <c r="BM195" s="51">
        <v>-0.23459434559797199</v>
      </c>
      <c r="BN195" s="3"/>
      <c r="BO195" s="14"/>
    </row>
    <row r="196" spans="1:67" s="1" customFormat="1" ht="21.4" customHeight="1" x14ac:dyDescent="0.2">
      <c r="A196" s="32" t="s">
        <v>38</v>
      </c>
      <c r="B196" s="32" t="s">
        <v>49</v>
      </c>
      <c r="C196" s="137" t="s">
        <v>291</v>
      </c>
      <c r="D196" s="138">
        <v>2.54</v>
      </c>
      <c r="E196" s="139"/>
      <c r="F196" s="140">
        <f t="shared" si="11"/>
        <v>0.09</v>
      </c>
      <c r="G196" s="15">
        <f t="shared" si="12"/>
        <v>9.3630000000000005E-2</v>
      </c>
      <c r="H196" s="15">
        <f t="shared" si="13"/>
        <v>9.3630000000000005E-2</v>
      </c>
      <c r="I196" s="34"/>
      <c r="J196" s="34">
        <v>2.5000000000000001E-3</v>
      </c>
      <c r="K196" s="35">
        <v>0</v>
      </c>
      <c r="L196" s="15">
        <v>9.1130000000000003E-2</v>
      </c>
      <c r="M196" s="14"/>
      <c r="N196" s="36">
        <v>7</v>
      </c>
      <c r="O196" s="3"/>
      <c r="P196" s="44">
        <v>0.80700000000000005</v>
      </c>
      <c r="Q196" s="38">
        <v>0.7</v>
      </c>
      <c r="R196" s="37">
        <v>1.125E-2</v>
      </c>
      <c r="S196" s="3"/>
      <c r="T196" s="13">
        <v>102</v>
      </c>
      <c r="U196" s="39">
        <v>40.157480314960601</v>
      </c>
      <c r="V196" s="40">
        <v>32</v>
      </c>
      <c r="W196" s="46">
        <v>1.2549212598425199</v>
      </c>
      <c r="X196" s="42">
        <v>1.4999999999999999E-2</v>
      </c>
      <c r="Y196" s="3"/>
      <c r="Z196" s="13">
        <v>124</v>
      </c>
      <c r="AA196" s="39">
        <v>48.818897637795303</v>
      </c>
      <c r="AB196" s="43">
        <v>38</v>
      </c>
      <c r="AC196" s="46">
        <v>1.2847078325735599</v>
      </c>
      <c r="AD196" s="42">
        <v>0.01</v>
      </c>
      <c r="AE196" s="3"/>
      <c r="AF196" s="45">
        <v>597</v>
      </c>
      <c r="AG196" s="16">
        <v>235.03937007874001</v>
      </c>
      <c r="AH196" s="43">
        <v>140</v>
      </c>
      <c r="AI196" s="46">
        <v>1.6788526434195701</v>
      </c>
      <c r="AJ196" s="15">
        <v>0.01</v>
      </c>
      <c r="AK196" s="37">
        <v>0.48888888888888887</v>
      </c>
      <c r="AL196" s="84">
        <f t="shared" ref="AL196:AL208" si="16">IF(AK196&gt;=50%,AJ196+0.5%,AJ196)</f>
        <v>0.01</v>
      </c>
      <c r="AM196" s="3"/>
      <c r="AN196" s="39">
        <v>2879.7760199999998</v>
      </c>
      <c r="AO196" s="39">
        <v>1133.7700866141699</v>
      </c>
      <c r="AP196" s="47">
        <v>769.03099999999995</v>
      </c>
      <c r="AQ196" s="46">
        <v>1.4742839841491</v>
      </c>
      <c r="AR196" s="42">
        <v>0.01</v>
      </c>
      <c r="AS196" s="14"/>
      <c r="AT196" s="39">
        <v>2152.3818700000002</v>
      </c>
      <c r="AU196" s="16">
        <v>847.39443700787399</v>
      </c>
      <c r="AV196" s="48">
        <v>630</v>
      </c>
      <c r="AW196" s="46">
        <v>1.34507053493313</v>
      </c>
      <c r="AX196" s="15">
        <v>1.4999999999999999E-2</v>
      </c>
      <c r="AY196" s="3"/>
      <c r="AZ196" s="39">
        <v>218.8</v>
      </c>
      <c r="BA196" s="16">
        <v>86.141732283464506</v>
      </c>
      <c r="BB196" s="40">
        <v>70</v>
      </c>
      <c r="BC196" s="44">
        <v>1.2305961754780601</v>
      </c>
      <c r="BD196" s="15">
        <v>1.9879999999999998E-2</v>
      </c>
      <c r="BE196" s="14"/>
      <c r="BF196" s="13">
        <v>-94</v>
      </c>
      <c r="BG196" s="16">
        <v>-37.007874015748001</v>
      </c>
      <c r="BH196" s="40">
        <v>100</v>
      </c>
      <c r="BI196" s="15">
        <v>-0.37</v>
      </c>
      <c r="BJ196" s="14"/>
      <c r="BK196" s="49">
        <v>8.4097859327217101E-3</v>
      </c>
      <c r="BL196" s="52">
        <v>1.02807941913513E-2</v>
      </c>
      <c r="BM196" s="54">
        <v>0.222479891117046</v>
      </c>
      <c r="BN196" s="3"/>
      <c r="BO196" s="14"/>
    </row>
    <row r="197" spans="1:67" s="1" customFormat="1" ht="21.4" customHeight="1" x14ac:dyDescent="0.2">
      <c r="A197" s="32" t="s">
        <v>38</v>
      </c>
      <c r="B197" s="32" t="s">
        <v>49</v>
      </c>
      <c r="C197" s="137" t="s">
        <v>292</v>
      </c>
      <c r="D197" s="138">
        <v>3.17</v>
      </c>
      <c r="E197" s="139"/>
      <c r="F197" s="140">
        <f t="shared" si="11"/>
        <v>8.0000000000000002E-3</v>
      </c>
      <c r="G197" s="15">
        <f t="shared" si="12"/>
        <v>8.0000000000000002E-3</v>
      </c>
      <c r="H197" s="15">
        <f t="shared" si="13"/>
        <v>8.0000000000000002E-3</v>
      </c>
      <c r="I197" s="34">
        <v>2.5000000000000001E-3</v>
      </c>
      <c r="J197" s="34">
        <v>2.5000000000000001E-3</v>
      </c>
      <c r="K197" s="35">
        <v>0</v>
      </c>
      <c r="L197" s="15">
        <v>3.0000000000000001E-3</v>
      </c>
      <c r="M197" s="14"/>
      <c r="N197" s="36">
        <v>2</v>
      </c>
      <c r="O197" s="3"/>
      <c r="P197" s="44">
        <v>0.71499999999999997</v>
      </c>
      <c r="Q197" s="38">
        <v>0.7</v>
      </c>
      <c r="R197" s="37">
        <v>1.5E-3</v>
      </c>
      <c r="S197" s="3"/>
      <c r="T197" s="13">
        <v>45</v>
      </c>
      <c r="U197" s="39">
        <v>14.195583596214499</v>
      </c>
      <c r="V197" s="40">
        <v>32</v>
      </c>
      <c r="W197" s="41">
        <v>0.44361198738170299</v>
      </c>
      <c r="X197" s="42"/>
      <c r="Y197" s="3"/>
      <c r="Z197" s="13">
        <v>91</v>
      </c>
      <c r="AA197" s="39">
        <v>28.706624605678201</v>
      </c>
      <c r="AB197" s="43">
        <v>38</v>
      </c>
      <c r="AC197" s="41">
        <v>0.75543748962311097</v>
      </c>
      <c r="AD197" s="42"/>
      <c r="AE197" s="3"/>
      <c r="AF197" s="45">
        <v>457</v>
      </c>
      <c r="AG197" s="16">
        <v>144.16403785489001</v>
      </c>
      <c r="AH197" s="43">
        <v>140</v>
      </c>
      <c r="AI197" s="44">
        <v>1.02974312753493</v>
      </c>
      <c r="AJ197" s="15">
        <v>1.5E-3</v>
      </c>
      <c r="AK197" s="37">
        <v>0.29166666666666669</v>
      </c>
      <c r="AL197" s="84">
        <f t="shared" si="16"/>
        <v>1.5E-3</v>
      </c>
      <c r="AM197" s="3"/>
      <c r="AN197" s="39">
        <v>1619.5936400000001</v>
      </c>
      <c r="AO197" s="39">
        <v>510.91282018927399</v>
      </c>
      <c r="AP197" s="47">
        <v>811.572</v>
      </c>
      <c r="AQ197" s="41">
        <v>0.62953480429250197</v>
      </c>
      <c r="AR197" s="42"/>
      <c r="AS197" s="14"/>
      <c r="AT197" s="39">
        <v>1835.00839</v>
      </c>
      <c r="AU197" s="16">
        <v>578.86699999999996</v>
      </c>
      <c r="AV197" s="48">
        <v>630</v>
      </c>
      <c r="AW197" s="37">
        <v>0.91883650793650795</v>
      </c>
      <c r="AX197" s="15"/>
      <c r="AY197" s="3"/>
      <c r="AZ197" s="39">
        <v>177.5</v>
      </c>
      <c r="BA197" s="16">
        <v>55.993690851735003</v>
      </c>
      <c r="BB197" s="40">
        <v>70</v>
      </c>
      <c r="BC197" s="37">
        <v>0.79990986931050001</v>
      </c>
      <c r="BD197" s="15"/>
      <c r="BE197" s="14"/>
      <c r="BF197" s="13">
        <v>-132</v>
      </c>
      <c r="BG197" s="16">
        <v>-41.640378548895903</v>
      </c>
      <c r="BH197" s="40">
        <v>100</v>
      </c>
      <c r="BI197" s="15">
        <v>-0.42</v>
      </c>
      <c r="BJ197" s="14"/>
      <c r="BK197" s="49">
        <v>1.4072847682119201E-2</v>
      </c>
      <c r="BL197" s="52">
        <v>1.0570971555741E-2</v>
      </c>
      <c r="BM197" s="51">
        <v>-0.24883919768616899</v>
      </c>
      <c r="BN197" s="3"/>
      <c r="BO197" s="14"/>
    </row>
    <row r="198" spans="1:67" s="1" customFormat="1" ht="21.4" customHeight="1" x14ac:dyDescent="0.2">
      <c r="A198" s="32" t="s">
        <v>38</v>
      </c>
      <c r="B198" s="32" t="s">
        <v>49</v>
      </c>
      <c r="C198" s="137" t="s">
        <v>293</v>
      </c>
      <c r="D198" s="138">
        <v>3.71</v>
      </c>
      <c r="E198" s="139"/>
      <c r="F198" s="140">
        <f t="shared" si="11"/>
        <v>8.4250000000000005E-2</v>
      </c>
      <c r="G198" s="15">
        <f t="shared" si="12"/>
        <v>8.4250000000000005E-2</v>
      </c>
      <c r="H198" s="15">
        <f t="shared" si="13"/>
        <v>8.4250000000000005E-2</v>
      </c>
      <c r="I198" s="34">
        <v>2.5000000000000001E-3</v>
      </c>
      <c r="J198" s="34">
        <v>2.5000000000000001E-3</v>
      </c>
      <c r="K198" s="35">
        <v>0</v>
      </c>
      <c r="L198" s="15">
        <v>7.9250000000000001E-2</v>
      </c>
      <c r="M198" s="14"/>
      <c r="N198" s="36">
        <v>6</v>
      </c>
      <c r="O198" s="3"/>
      <c r="P198" s="53">
        <v>0.373</v>
      </c>
      <c r="Q198" s="38">
        <v>0.7</v>
      </c>
      <c r="R198" s="37"/>
      <c r="S198" s="3"/>
      <c r="T198" s="13">
        <v>220</v>
      </c>
      <c r="U198" s="39">
        <v>59.299191374663103</v>
      </c>
      <c r="V198" s="40">
        <v>32</v>
      </c>
      <c r="W198" s="46">
        <v>1.85309973045822</v>
      </c>
      <c r="X198" s="42">
        <v>1.4999999999999999E-2</v>
      </c>
      <c r="Y198" s="3"/>
      <c r="Z198" s="13">
        <v>276</v>
      </c>
      <c r="AA198" s="39">
        <v>74.393530997304595</v>
      </c>
      <c r="AB198" s="43">
        <v>38</v>
      </c>
      <c r="AC198" s="46">
        <v>1.9577244999290699</v>
      </c>
      <c r="AD198" s="42">
        <v>0.01</v>
      </c>
      <c r="AE198" s="3"/>
      <c r="AF198" s="45">
        <v>721</v>
      </c>
      <c r="AG198" s="16">
        <v>194.33962264150901</v>
      </c>
      <c r="AH198" s="43">
        <v>140</v>
      </c>
      <c r="AI198" s="46">
        <v>1.3881401617250599</v>
      </c>
      <c r="AJ198" s="15">
        <v>0.01</v>
      </c>
      <c r="AK198" s="37">
        <v>0.26984126984126983</v>
      </c>
      <c r="AL198" s="84">
        <f t="shared" si="16"/>
        <v>0.01</v>
      </c>
      <c r="AM198" s="3"/>
      <c r="AN198" s="39">
        <v>2901.7384499999998</v>
      </c>
      <c r="AO198" s="39">
        <v>782.13974393530998</v>
      </c>
      <c r="AP198" s="47">
        <v>697</v>
      </c>
      <c r="AQ198" s="44">
        <v>1.12215171296314</v>
      </c>
      <c r="AR198" s="42">
        <v>6.0000000000000001E-3</v>
      </c>
      <c r="AS198" s="14"/>
      <c r="AT198" s="39">
        <v>3615.9523800000002</v>
      </c>
      <c r="AU198" s="16">
        <v>974.65023719676503</v>
      </c>
      <c r="AV198" s="48">
        <v>630</v>
      </c>
      <c r="AW198" s="46">
        <v>1.5470638685662901</v>
      </c>
      <c r="AX198" s="15">
        <v>1.4999999999999999E-2</v>
      </c>
      <c r="AY198" s="3"/>
      <c r="AZ198" s="39">
        <v>344</v>
      </c>
      <c r="BA198" s="16">
        <v>92.722371967654993</v>
      </c>
      <c r="BB198" s="40">
        <v>70</v>
      </c>
      <c r="BC198" s="44">
        <v>1.32460531382364</v>
      </c>
      <c r="BD198" s="15">
        <v>2.325E-2</v>
      </c>
      <c r="BE198" s="14"/>
      <c r="BF198" s="13">
        <v>-213</v>
      </c>
      <c r="BG198" s="16">
        <v>-57.412398921832903</v>
      </c>
      <c r="BH198" s="40">
        <v>100</v>
      </c>
      <c r="BI198" s="15">
        <v>-0.56999999999999995</v>
      </c>
      <c r="BJ198" s="14"/>
      <c r="BK198" s="49">
        <v>1.67570231641203E-2</v>
      </c>
      <c r="BL198" s="52">
        <v>1.37282941777324E-2</v>
      </c>
      <c r="BM198" s="51">
        <v>-0.180743856275913</v>
      </c>
      <c r="BN198" s="3"/>
      <c r="BO198" s="14"/>
    </row>
    <row r="199" spans="1:67" s="1" customFormat="1" ht="21.4" customHeight="1" x14ac:dyDescent="0.2">
      <c r="A199" s="32" t="s">
        <v>38</v>
      </c>
      <c r="B199" s="32" t="s">
        <v>49</v>
      </c>
      <c r="C199" s="137" t="s">
        <v>294</v>
      </c>
      <c r="D199" s="138">
        <v>10.01</v>
      </c>
      <c r="E199" s="139"/>
      <c r="F199" s="140">
        <f t="shared" ref="F199:F245" si="17">IF(G199&gt;=9%,9%,G199)</f>
        <v>0.09</v>
      </c>
      <c r="G199" s="15">
        <f t="shared" ref="G199:G245" si="18">H199+AL199-AJ199</f>
        <v>9.0880000000000002E-2</v>
      </c>
      <c r="H199" s="15">
        <f t="shared" ref="H199:H245" si="19">L199+K199+J199+I199</f>
        <v>9.0880000000000002E-2</v>
      </c>
      <c r="I199" s="34">
        <v>2.5000000000000001E-3</v>
      </c>
      <c r="J199" s="34">
        <v>2.5000000000000001E-3</v>
      </c>
      <c r="K199" s="35">
        <v>0</v>
      </c>
      <c r="L199" s="15">
        <v>8.5879999999999998E-2</v>
      </c>
      <c r="M199" s="14"/>
      <c r="N199" s="36">
        <v>6</v>
      </c>
      <c r="O199" s="3"/>
      <c r="P199" s="37">
        <v>0.622</v>
      </c>
      <c r="Q199" s="38">
        <v>0.7</v>
      </c>
      <c r="R199" s="37"/>
      <c r="S199" s="3"/>
      <c r="T199" s="13">
        <v>443</v>
      </c>
      <c r="U199" s="39">
        <v>44.255744255744197</v>
      </c>
      <c r="V199" s="40">
        <v>32</v>
      </c>
      <c r="W199" s="46">
        <v>1.3829920079920099</v>
      </c>
      <c r="X199" s="42">
        <v>1.4999999999999999E-2</v>
      </c>
      <c r="Y199" s="3"/>
      <c r="Z199" s="13">
        <v>542</v>
      </c>
      <c r="AA199" s="39">
        <v>54.145854145854102</v>
      </c>
      <c r="AB199" s="43">
        <v>38</v>
      </c>
      <c r="AC199" s="46">
        <v>1.4248908985751101</v>
      </c>
      <c r="AD199" s="42">
        <v>0.01</v>
      </c>
      <c r="AE199" s="3"/>
      <c r="AF199" s="45">
        <v>2006</v>
      </c>
      <c r="AG199" s="16">
        <v>200.39960039959999</v>
      </c>
      <c r="AH199" s="43">
        <v>140</v>
      </c>
      <c r="AI199" s="46">
        <v>1.43142571714</v>
      </c>
      <c r="AJ199" s="15">
        <v>0.01</v>
      </c>
      <c r="AK199" s="37">
        <v>0.19028340080971659</v>
      </c>
      <c r="AL199" s="84">
        <f t="shared" si="16"/>
        <v>0.01</v>
      </c>
      <c r="AM199" s="3"/>
      <c r="AN199" s="39">
        <v>10416.97294</v>
      </c>
      <c r="AO199" s="39">
        <v>1040.6566373626399</v>
      </c>
      <c r="AP199" s="47">
        <v>757.52499999999998</v>
      </c>
      <c r="AQ199" s="46">
        <v>1.3737588031585</v>
      </c>
      <c r="AR199" s="42">
        <v>0.01</v>
      </c>
      <c r="AS199" s="14"/>
      <c r="AT199" s="39">
        <v>9326.0787999999993</v>
      </c>
      <c r="AU199" s="16">
        <v>931.67620379620405</v>
      </c>
      <c r="AV199" s="48">
        <v>630</v>
      </c>
      <c r="AW199" s="46">
        <v>1.4788511171368299</v>
      </c>
      <c r="AX199" s="15">
        <v>1.4999999999999999E-2</v>
      </c>
      <c r="AY199" s="3"/>
      <c r="AZ199" s="39">
        <v>971.8</v>
      </c>
      <c r="BA199" s="16">
        <v>97.082917082917106</v>
      </c>
      <c r="BB199" s="40">
        <v>70</v>
      </c>
      <c r="BC199" s="44">
        <v>1.38689881547024</v>
      </c>
      <c r="BD199" s="15">
        <v>2.588E-2</v>
      </c>
      <c r="BE199" s="14"/>
      <c r="BF199" s="13">
        <v>-605</v>
      </c>
      <c r="BG199" s="16">
        <v>-60.439560439560402</v>
      </c>
      <c r="BH199" s="40">
        <v>100</v>
      </c>
      <c r="BI199" s="15">
        <v>-0.6</v>
      </c>
      <c r="BJ199" s="14"/>
      <c r="BK199" s="49">
        <v>1.8505079825834499E-2</v>
      </c>
      <c r="BL199" s="52">
        <v>1.53588509527617E-2</v>
      </c>
      <c r="BM199" s="51">
        <v>-0.17001974067036599</v>
      </c>
      <c r="BN199" s="3"/>
      <c r="BO199" s="14"/>
    </row>
    <row r="200" spans="1:67" s="1" customFormat="1" ht="21.4" customHeight="1" x14ac:dyDescent="0.2">
      <c r="A200" s="32" t="s">
        <v>38</v>
      </c>
      <c r="B200" s="32" t="s">
        <v>49</v>
      </c>
      <c r="C200" s="137" t="s">
        <v>295</v>
      </c>
      <c r="D200" s="138">
        <v>2.68</v>
      </c>
      <c r="E200" s="139"/>
      <c r="F200" s="140">
        <f t="shared" si="17"/>
        <v>7.3380000000000001E-2</v>
      </c>
      <c r="G200" s="15">
        <f t="shared" si="18"/>
        <v>7.3380000000000001E-2</v>
      </c>
      <c r="H200" s="15">
        <f t="shared" si="19"/>
        <v>7.3380000000000001E-2</v>
      </c>
      <c r="I200" s="34">
        <v>2.5000000000000001E-3</v>
      </c>
      <c r="J200" s="34">
        <v>2.5000000000000001E-3</v>
      </c>
      <c r="K200" s="35">
        <v>0</v>
      </c>
      <c r="L200" s="15">
        <v>6.8379999999999996E-2</v>
      </c>
      <c r="M200" s="14"/>
      <c r="N200" s="36">
        <v>5</v>
      </c>
      <c r="O200" s="3"/>
      <c r="P200" s="37">
        <v>0.625</v>
      </c>
      <c r="Q200" s="38">
        <v>0.7</v>
      </c>
      <c r="R200" s="37"/>
      <c r="S200" s="3"/>
      <c r="T200" s="13">
        <v>112</v>
      </c>
      <c r="U200" s="39">
        <v>41.791044776119399</v>
      </c>
      <c r="V200" s="40">
        <v>32</v>
      </c>
      <c r="W200" s="46">
        <v>1.3059701492537299</v>
      </c>
      <c r="X200" s="42">
        <v>1.4999999999999999E-2</v>
      </c>
      <c r="Y200" s="3"/>
      <c r="Z200" s="13">
        <v>155</v>
      </c>
      <c r="AA200" s="39">
        <v>57.835820895522403</v>
      </c>
      <c r="AB200" s="43">
        <v>38</v>
      </c>
      <c r="AC200" s="46">
        <v>1.5219952867242701</v>
      </c>
      <c r="AD200" s="42">
        <v>0.01</v>
      </c>
      <c r="AE200" s="3"/>
      <c r="AF200" s="45">
        <v>628</v>
      </c>
      <c r="AG200" s="16">
        <v>234.328358208955</v>
      </c>
      <c r="AH200" s="43">
        <v>140</v>
      </c>
      <c r="AI200" s="46">
        <v>1.67377398720682</v>
      </c>
      <c r="AJ200" s="15">
        <v>0.01</v>
      </c>
      <c r="AK200" s="37">
        <v>0.44776119402985076</v>
      </c>
      <c r="AL200" s="84">
        <f t="shared" si="16"/>
        <v>0.01</v>
      </c>
      <c r="AM200" s="3"/>
      <c r="AN200" s="39">
        <v>1845.46442</v>
      </c>
      <c r="AO200" s="39">
        <v>688.60612686567197</v>
      </c>
      <c r="AP200" s="47">
        <v>718.55399999999997</v>
      </c>
      <c r="AQ200" s="37">
        <v>0.95832202849844506</v>
      </c>
      <c r="AR200" s="42"/>
      <c r="AS200" s="14"/>
      <c r="AT200" s="39">
        <v>2810.56313</v>
      </c>
      <c r="AU200" s="16">
        <v>1048.7175858209</v>
      </c>
      <c r="AV200" s="48">
        <v>630</v>
      </c>
      <c r="AW200" s="46">
        <v>1.6646310886046001</v>
      </c>
      <c r="AX200" s="15">
        <v>1.4999999999999999E-2</v>
      </c>
      <c r="AY200" s="3"/>
      <c r="AZ200" s="39">
        <v>222.8</v>
      </c>
      <c r="BA200" s="16">
        <v>83.134328358208904</v>
      </c>
      <c r="BB200" s="40">
        <v>70</v>
      </c>
      <c r="BC200" s="44">
        <v>1.18763326226013</v>
      </c>
      <c r="BD200" s="15">
        <v>1.8380000000000001E-2</v>
      </c>
      <c r="BE200" s="14"/>
      <c r="BF200" s="13">
        <v>-152</v>
      </c>
      <c r="BG200" s="16">
        <v>-56.716417910447802</v>
      </c>
      <c r="BH200" s="40">
        <v>100</v>
      </c>
      <c r="BI200" s="15">
        <v>-0.56999999999999995</v>
      </c>
      <c r="BJ200" s="14"/>
      <c r="BK200" s="49">
        <v>1.9082235347569299E-2</v>
      </c>
      <c r="BL200" s="52">
        <v>1.6689682383113E-2</v>
      </c>
      <c r="BM200" s="51">
        <v>-0.125381168446865</v>
      </c>
      <c r="BN200" s="3"/>
      <c r="BO200" s="14"/>
    </row>
    <row r="201" spans="1:67" s="1" customFormat="1" ht="21.4" customHeight="1" x14ac:dyDescent="0.2">
      <c r="A201" s="32" t="s">
        <v>38</v>
      </c>
      <c r="B201" s="32" t="s">
        <v>49</v>
      </c>
      <c r="C201" s="137" t="s">
        <v>296</v>
      </c>
      <c r="D201" s="138">
        <v>2.95</v>
      </c>
      <c r="E201" s="139"/>
      <c r="F201" s="140">
        <f t="shared" si="17"/>
        <v>2.5999999999999999E-2</v>
      </c>
      <c r="G201" s="15">
        <f t="shared" si="18"/>
        <v>2.5999999999999999E-2</v>
      </c>
      <c r="H201" s="15">
        <f t="shared" si="19"/>
        <v>2.0999999999999998E-2</v>
      </c>
      <c r="I201" s="34">
        <v>2.5000000000000001E-3</v>
      </c>
      <c r="J201" s="34">
        <v>2.5000000000000001E-3</v>
      </c>
      <c r="K201" s="35">
        <v>0</v>
      </c>
      <c r="L201" s="15">
        <v>1.6E-2</v>
      </c>
      <c r="M201" s="14"/>
      <c r="N201" s="36">
        <v>3</v>
      </c>
      <c r="O201" s="3"/>
      <c r="P201" s="44">
        <v>0.78200000000000003</v>
      </c>
      <c r="Q201" s="38">
        <v>0.7</v>
      </c>
      <c r="R201" s="37">
        <v>8.2500000000000004E-3</v>
      </c>
      <c r="S201" s="3"/>
      <c r="T201" s="13">
        <v>42</v>
      </c>
      <c r="U201" s="39">
        <v>14.2372881355932</v>
      </c>
      <c r="V201" s="40">
        <v>32</v>
      </c>
      <c r="W201" s="41">
        <v>0.444915254237288</v>
      </c>
      <c r="X201" s="42"/>
      <c r="Y201" s="3"/>
      <c r="Z201" s="13">
        <v>80</v>
      </c>
      <c r="AA201" s="39">
        <v>27.118644067796598</v>
      </c>
      <c r="AB201" s="43">
        <v>38</v>
      </c>
      <c r="AC201" s="41">
        <v>0.71364852809991097</v>
      </c>
      <c r="AD201" s="42"/>
      <c r="AE201" s="3"/>
      <c r="AF201" s="45">
        <v>444</v>
      </c>
      <c r="AG201" s="16">
        <v>150.508474576271</v>
      </c>
      <c r="AH201" s="43">
        <v>140</v>
      </c>
      <c r="AI201" s="44">
        <v>1.0750605326876499</v>
      </c>
      <c r="AJ201" s="15">
        <v>4.0000000000000001E-3</v>
      </c>
      <c r="AK201" s="37">
        <v>0.7</v>
      </c>
      <c r="AL201" s="84">
        <f t="shared" si="16"/>
        <v>9.0000000000000011E-3</v>
      </c>
      <c r="AM201" s="3"/>
      <c r="AN201" s="39">
        <v>1777.54108</v>
      </c>
      <c r="AO201" s="39">
        <v>602.55629830508497</v>
      </c>
      <c r="AP201" s="47">
        <v>897.22400000000005</v>
      </c>
      <c r="AQ201" s="41">
        <v>0.67157844451896598</v>
      </c>
      <c r="AR201" s="42"/>
      <c r="AS201" s="14"/>
      <c r="AT201" s="39">
        <v>1943.64861</v>
      </c>
      <c r="AU201" s="16">
        <v>658.86393559322005</v>
      </c>
      <c r="AV201" s="48">
        <v>630</v>
      </c>
      <c r="AW201" s="44">
        <v>1.0458157707828899</v>
      </c>
      <c r="AX201" s="15">
        <v>3.7499999999999999E-3</v>
      </c>
      <c r="AY201" s="3"/>
      <c r="AZ201" s="39">
        <v>110</v>
      </c>
      <c r="BA201" s="16">
        <v>37.288135593220296</v>
      </c>
      <c r="BB201" s="40">
        <v>70</v>
      </c>
      <c r="BC201" s="41">
        <v>0.53268765133171903</v>
      </c>
      <c r="BD201" s="15"/>
      <c r="BE201" s="14"/>
      <c r="BF201" s="13">
        <v>-164</v>
      </c>
      <c r="BG201" s="16">
        <v>-55.593220338983002</v>
      </c>
      <c r="BH201" s="40">
        <v>100</v>
      </c>
      <c r="BI201" s="15">
        <v>-0.56000000000000005</v>
      </c>
      <c r="BJ201" s="14"/>
      <c r="BK201" s="49">
        <v>1.5799868334430499E-2</v>
      </c>
      <c r="BL201" s="52">
        <v>1.2023378792095699E-2</v>
      </c>
      <c r="BM201" s="51">
        <v>-0.23902031728360701</v>
      </c>
      <c r="BN201" s="3"/>
      <c r="BO201" s="14"/>
    </row>
    <row r="202" spans="1:67" s="1" customFormat="1" ht="21.4" customHeight="1" x14ac:dyDescent="0.2">
      <c r="A202" s="32" t="s">
        <v>38</v>
      </c>
      <c r="B202" s="32" t="s">
        <v>49</v>
      </c>
      <c r="C202" s="137" t="s">
        <v>297</v>
      </c>
      <c r="D202" s="138">
        <v>2.25</v>
      </c>
      <c r="E202" s="139"/>
      <c r="F202" s="140">
        <f t="shared" si="17"/>
        <v>7.4630000000000016E-2</v>
      </c>
      <c r="G202" s="15">
        <f t="shared" si="18"/>
        <v>7.4630000000000016E-2</v>
      </c>
      <c r="H202" s="15">
        <f t="shared" si="19"/>
        <v>6.9630000000000011E-2</v>
      </c>
      <c r="I202" s="34">
        <v>2.5000000000000001E-3</v>
      </c>
      <c r="J202" s="34">
        <v>2.5000000000000001E-3</v>
      </c>
      <c r="K202" s="35">
        <v>0</v>
      </c>
      <c r="L202" s="15">
        <v>6.4630000000000007E-2</v>
      </c>
      <c r="M202" s="14"/>
      <c r="N202" s="36">
        <v>5</v>
      </c>
      <c r="O202" s="3"/>
      <c r="P202" s="37">
        <v>0.64400000000000002</v>
      </c>
      <c r="Q202" s="38">
        <v>0.7</v>
      </c>
      <c r="R202" s="37"/>
      <c r="S202" s="3"/>
      <c r="T202" s="13">
        <v>71</v>
      </c>
      <c r="U202" s="39">
        <v>31.5555555555555</v>
      </c>
      <c r="V202" s="40">
        <v>32</v>
      </c>
      <c r="W202" s="37">
        <v>0.98611111111111105</v>
      </c>
      <c r="X202" s="42"/>
      <c r="Y202" s="3"/>
      <c r="Z202" s="13">
        <v>113</v>
      </c>
      <c r="AA202" s="39">
        <v>50.2222222222222</v>
      </c>
      <c r="AB202" s="43">
        <v>38</v>
      </c>
      <c r="AC202" s="46">
        <v>1.3216374269005799</v>
      </c>
      <c r="AD202" s="42">
        <v>0.01</v>
      </c>
      <c r="AE202" s="3"/>
      <c r="AF202" s="45">
        <v>464</v>
      </c>
      <c r="AG202" s="16">
        <v>206.222222222222</v>
      </c>
      <c r="AH202" s="43">
        <v>140</v>
      </c>
      <c r="AI202" s="46">
        <v>1.47301587301587</v>
      </c>
      <c r="AJ202" s="15">
        <v>0.01</v>
      </c>
      <c r="AK202" s="37">
        <v>0.65116279069767447</v>
      </c>
      <c r="AL202" s="84">
        <f t="shared" si="16"/>
        <v>1.4999999999999999E-2</v>
      </c>
      <c r="AM202" s="3"/>
      <c r="AN202" s="39">
        <v>1698.4502199999999</v>
      </c>
      <c r="AO202" s="39">
        <v>754.86676444444402</v>
      </c>
      <c r="AP202" s="47">
        <v>733.64</v>
      </c>
      <c r="AQ202" s="44">
        <v>1.0289334884199901</v>
      </c>
      <c r="AR202" s="42">
        <v>1.5E-3</v>
      </c>
      <c r="AS202" s="14"/>
      <c r="AT202" s="39">
        <v>2406.99782</v>
      </c>
      <c r="AU202" s="16">
        <v>1069.7768088888899</v>
      </c>
      <c r="AV202" s="48">
        <v>630</v>
      </c>
      <c r="AW202" s="46">
        <v>1.6980584268077601</v>
      </c>
      <c r="AX202" s="15">
        <v>1.4999999999999999E-2</v>
      </c>
      <c r="AY202" s="3"/>
      <c r="AZ202" s="39">
        <v>227.8</v>
      </c>
      <c r="BA202" s="16">
        <v>101.244444444444</v>
      </c>
      <c r="BB202" s="40">
        <v>70</v>
      </c>
      <c r="BC202" s="44">
        <v>1.4463492063492001</v>
      </c>
      <c r="BD202" s="15">
        <v>2.8129999999999999E-2</v>
      </c>
      <c r="BE202" s="14"/>
      <c r="BF202" s="13">
        <v>-99</v>
      </c>
      <c r="BG202" s="16">
        <v>-44</v>
      </c>
      <c r="BH202" s="40">
        <v>100</v>
      </c>
      <c r="BI202" s="15">
        <v>-0.44</v>
      </c>
      <c r="BJ202" s="14"/>
      <c r="BK202" s="49">
        <v>2.17741935483871E-2</v>
      </c>
      <c r="BL202" s="52">
        <v>1.5267680105750201E-2</v>
      </c>
      <c r="BM202" s="51">
        <v>-0.29881765440258401</v>
      </c>
      <c r="BN202" s="3"/>
      <c r="BO202" s="14"/>
    </row>
    <row r="203" spans="1:67" s="1" customFormat="1" ht="21.4" customHeight="1" x14ac:dyDescent="0.2">
      <c r="A203" s="32" t="s">
        <v>38</v>
      </c>
      <c r="B203" s="32" t="s">
        <v>49</v>
      </c>
      <c r="C203" s="137" t="s">
        <v>298</v>
      </c>
      <c r="D203" s="138">
        <v>2.2599999999999998</v>
      </c>
      <c r="E203" s="139"/>
      <c r="F203" s="140">
        <f t="shared" si="17"/>
        <v>6.7750000000000005E-2</v>
      </c>
      <c r="G203" s="15">
        <f t="shared" si="18"/>
        <v>6.7750000000000005E-2</v>
      </c>
      <c r="H203" s="15">
        <f t="shared" si="19"/>
        <v>6.7750000000000005E-2</v>
      </c>
      <c r="I203" s="34"/>
      <c r="J203" s="34">
        <v>2.5000000000000001E-3</v>
      </c>
      <c r="K203" s="35">
        <v>0</v>
      </c>
      <c r="L203" s="15">
        <v>6.5250000000000002E-2</v>
      </c>
      <c r="M203" s="14"/>
      <c r="N203" s="36">
        <v>5</v>
      </c>
      <c r="O203" s="3"/>
      <c r="P203" s="37">
        <v>0.68899999999999995</v>
      </c>
      <c r="Q203" s="38">
        <v>0.7</v>
      </c>
      <c r="R203" s="37"/>
      <c r="S203" s="3"/>
      <c r="T203" s="13">
        <v>88</v>
      </c>
      <c r="U203" s="39">
        <v>38.938053097345097</v>
      </c>
      <c r="V203" s="40">
        <v>32</v>
      </c>
      <c r="W203" s="46">
        <v>1.2168141592920401</v>
      </c>
      <c r="X203" s="42">
        <v>1.4999999999999999E-2</v>
      </c>
      <c r="Y203" s="3"/>
      <c r="Z203" s="13">
        <v>118</v>
      </c>
      <c r="AA203" s="39">
        <v>52.212389380531</v>
      </c>
      <c r="AB203" s="43">
        <v>38</v>
      </c>
      <c r="AC203" s="46">
        <v>1.37401024685608</v>
      </c>
      <c r="AD203" s="42">
        <v>0.01</v>
      </c>
      <c r="AE203" s="3"/>
      <c r="AF203" s="45">
        <v>468</v>
      </c>
      <c r="AG203" s="16">
        <v>207.07964601769899</v>
      </c>
      <c r="AH203" s="43">
        <v>140</v>
      </c>
      <c r="AI203" s="46">
        <v>1.4791403286978499</v>
      </c>
      <c r="AJ203" s="15">
        <v>0.01</v>
      </c>
      <c r="AK203" s="37">
        <v>0.18867924528301888</v>
      </c>
      <c r="AL203" s="84">
        <f t="shared" si="16"/>
        <v>0.01</v>
      </c>
      <c r="AM203" s="3"/>
      <c r="AN203" s="39">
        <v>2140.8185400000002</v>
      </c>
      <c r="AO203" s="39">
        <v>947.26484070796505</v>
      </c>
      <c r="AP203" s="47">
        <v>849.71</v>
      </c>
      <c r="AQ203" s="44">
        <v>1.1148095711571799</v>
      </c>
      <c r="AR203" s="42">
        <v>5.4999999999999997E-3</v>
      </c>
      <c r="AS203" s="14"/>
      <c r="AT203" s="39">
        <v>1358.5313599999999</v>
      </c>
      <c r="AU203" s="16">
        <v>601.12007079646003</v>
      </c>
      <c r="AV203" s="48">
        <v>630</v>
      </c>
      <c r="AW203" s="37">
        <v>0.95415884253406402</v>
      </c>
      <c r="AX203" s="15"/>
      <c r="AY203" s="3"/>
      <c r="AZ203" s="39">
        <v>215.6</v>
      </c>
      <c r="BA203" s="16">
        <v>95.398230088495595</v>
      </c>
      <c r="BB203" s="40">
        <v>70</v>
      </c>
      <c r="BC203" s="44">
        <v>1.36283185840708</v>
      </c>
      <c r="BD203" s="15">
        <v>2.4750000000000001E-2</v>
      </c>
      <c r="BE203" s="14"/>
      <c r="BF203" s="13">
        <v>-123</v>
      </c>
      <c r="BG203" s="16">
        <v>-54.424778761061901</v>
      </c>
      <c r="BH203" s="40">
        <v>100</v>
      </c>
      <c r="BI203" s="15">
        <v>-0.54</v>
      </c>
      <c r="BJ203" s="14"/>
      <c r="BK203" s="49">
        <v>9.5320623916811103E-3</v>
      </c>
      <c r="BL203" s="52">
        <v>1.10057200781985E-2</v>
      </c>
      <c r="BM203" s="54">
        <v>0.154600088203734</v>
      </c>
      <c r="BN203" s="3"/>
      <c r="BO203" s="14"/>
    </row>
    <row r="204" spans="1:67" s="1" customFormat="1" ht="21.4" customHeight="1" x14ac:dyDescent="0.2">
      <c r="A204" s="32" t="s">
        <v>38</v>
      </c>
      <c r="B204" s="32" t="s">
        <v>49</v>
      </c>
      <c r="C204" s="137" t="s">
        <v>299</v>
      </c>
      <c r="D204" s="138">
        <v>6.54</v>
      </c>
      <c r="E204" s="139"/>
      <c r="F204" s="140">
        <f t="shared" si="17"/>
        <v>8.2000000000000003E-2</v>
      </c>
      <c r="G204" s="15">
        <f t="shared" si="18"/>
        <v>8.2000000000000003E-2</v>
      </c>
      <c r="H204" s="15">
        <f t="shared" si="19"/>
        <v>8.2000000000000003E-2</v>
      </c>
      <c r="I204" s="34">
        <v>2.5000000000000001E-3</v>
      </c>
      <c r="J204" s="34">
        <v>2.5000000000000001E-3</v>
      </c>
      <c r="K204" s="35">
        <v>0</v>
      </c>
      <c r="L204" s="15">
        <v>7.6999999999999999E-2</v>
      </c>
      <c r="M204" s="14"/>
      <c r="N204" s="36">
        <v>7</v>
      </c>
      <c r="O204" s="3"/>
      <c r="P204" s="44">
        <v>0.72699999999999998</v>
      </c>
      <c r="Q204" s="38">
        <v>0.7</v>
      </c>
      <c r="R204" s="37">
        <v>2.2499999999999998E-3</v>
      </c>
      <c r="S204" s="3"/>
      <c r="T204" s="13">
        <v>270</v>
      </c>
      <c r="U204" s="39">
        <v>41.284403669724803</v>
      </c>
      <c r="V204" s="40">
        <v>32</v>
      </c>
      <c r="W204" s="46">
        <v>1.2901376146789001</v>
      </c>
      <c r="X204" s="42">
        <v>1.4999999999999999E-2</v>
      </c>
      <c r="Y204" s="3"/>
      <c r="Z204" s="13">
        <v>383</v>
      </c>
      <c r="AA204" s="39">
        <v>58.562691131498497</v>
      </c>
      <c r="AB204" s="43">
        <v>38</v>
      </c>
      <c r="AC204" s="46">
        <v>1.54112345082891</v>
      </c>
      <c r="AD204" s="42">
        <v>0.01</v>
      </c>
      <c r="AE204" s="3"/>
      <c r="AF204" s="45">
        <v>1174</v>
      </c>
      <c r="AG204" s="16">
        <v>179.51070336391399</v>
      </c>
      <c r="AH204" s="43">
        <v>140</v>
      </c>
      <c r="AI204" s="46">
        <v>1.2822193097422401</v>
      </c>
      <c r="AJ204" s="15">
        <v>0.01</v>
      </c>
      <c r="AK204" s="37">
        <v>0.36904761904761907</v>
      </c>
      <c r="AL204" s="84">
        <f t="shared" si="16"/>
        <v>0.01</v>
      </c>
      <c r="AM204" s="3"/>
      <c r="AN204" s="39">
        <v>5766.1045899999999</v>
      </c>
      <c r="AO204" s="39">
        <v>881.66736850152904</v>
      </c>
      <c r="AP204" s="47">
        <v>746.37099999999998</v>
      </c>
      <c r="AQ204" s="44">
        <v>1.18127227411238</v>
      </c>
      <c r="AR204" s="42">
        <v>8.9999999999999993E-3</v>
      </c>
      <c r="AS204" s="14"/>
      <c r="AT204" s="39">
        <v>5314.34274</v>
      </c>
      <c r="AU204" s="16">
        <v>812.59063302752304</v>
      </c>
      <c r="AV204" s="48">
        <v>630</v>
      </c>
      <c r="AW204" s="46">
        <v>1.2898264016309899</v>
      </c>
      <c r="AX204" s="15">
        <v>1.4999999999999999E-2</v>
      </c>
      <c r="AY204" s="3"/>
      <c r="AZ204" s="39">
        <v>511.5</v>
      </c>
      <c r="BA204" s="16">
        <v>78.211009174311897</v>
      </c>
      <c r="BB204" s="40">
        <v>70</v>
      </c>
      <c r="BC204" s="44">
        <v>1.1173001310616</v>
      </c>
      <c r="BD204" s="15">
        <v>1.575E-2</v>
      </c>
      <c r="BE204" s="14"/>
      <c r="BF204" s="13">
        <v>-346</v>
      </c>
      <c r="BG204" s="16">
        <v>-52.905198776758397</v>
      </c>
      <c r="BH204" s="40">
        <v>100</v>
      </c>
      <c r="BI204" s="15">
        <v>-0.53</v>
      </c>
      <c r="BJ204" s="14"/>
      <c r="BK204" s="49">
        <v>1.7135467183963801E-2</v>
      </c>
      <c r="BL204" s="52">
        <v>1.4285714285714299E-2</v>
      </c>
      <c r="BM204" s="51">
        <v>-0.16630727762803199</v>
      </c>
      <c r="BN204" s="3"/>
      <c r="BO204" s="14"/>
    </row>
    <row r="205" spans="1:67" s="1" customFormat="1" ht="21.4" customHeight="1" x14ac:dyDescent="0.2">
      <c r="A205" s="32" t="s">
        <v>38</v>
      </c>
      <c r="B205" s="32" t="s">
        <v>49</v>
      </c>
      <c r="C205" s="137" t="s">
        <v>300</v>
      </c>
      <c r="D205" s="138">
        <v>6.62</v>
      </c>
      <c r="E205" s="139"/>
      <c r="F205" s="140">
        <f t="shared" si="17"/>
        <v>6.9130000000000011E-2</v>
      </c>
      <c r="G205" s="15">
        <f t="shared" si="18"/>
        <v>6.9130000000000011E-2</v>
      </c>
      <c r="H205" s="15">
        <f t="shared" si="19"/>
        <v>6.9130000000000011E-2</v>
      </c>
      <c r="I205" s="34">
        <v>2.5000000000000001E-3</v>
      </c>
      <c r="J205" s="34">
        <v>2.5000000000000001E-3</v>
      </c>
      <c r="K205" s="35">
        <v>0</v>
      </c>
      <c r="L205" s="15">
        <v>6.4130000000000006E-2</v>
      </c>
      <c r="M205" s="14"/>
      <c r="N205" s="36">
        <v>6</v>
      </c>
      <c r="O205" s="3"/>
      <c r="P205" s="53">
        <v>0.46800000000000003</v>
      </c>
      <c r="Q205" s="38">
        <v>0.7</v>
      </c>
      <c r="R205" s="37"/>
      <c r="S205" s="3"/>
      <c r="T205" s="13">
        <v>220</v>
      </c>
      <c r="U205" s="39">
        <v>33.232628398791498</v>
      </c>
      <c r="V205" s="40">
        <v>32</v>
      </c>
      <c r="W205" s="44">
        <v>1.0385196374622401</v>
      </c>
      <c r="X205" s="42">
        <v>3.0000000000000001E-3</v>
      </c>
      <c r="Y205" s="3"/>
      <c r="Z205" s="13">
        <v>328</v>
      </c>
      <c r="AA205" s="39">
        <v>49.546827794561899</v>
      </c>
      <c r="AB205" s="43">
        <v>38</v>
      </c>
      <c r="AC205" s="46">
        <v>1.3038638893305801</v>
      </c>
      <c r="AD205" s="42">
        <v>0.01</v>
      </c>
      <c r="AE205" s="3"/>
      <c r="AF205" s="45">
        <v>1300</v>
      </c>
      <c r="AG205" s="16">
        <v>196.374622356495</v>
      </c>
      <c r="AH205" s="43">
        <v>140</v>
      </c>
      <c r="AI205" s="46">
        <v>1.4026758739749601</v>
      </c>
      <c r="AJ205" s="15">
        <v>0.01</v>
      </c>
      <c r="AK205" s="37">
        <v>0.48466257668711654</v>
      </c>
      <c r="AL205" s="84">
        <f t="shared" si="16"/>
        <v>0.01</v>
      </c>
      <c r="AM205" s="3"/>
      <c r="AN205" s="39">
        <v>7369.6463199999998</v>
      </c>
      <c r="AO205" s="39">
        <v>1113.2396253776401</v>
      </c>
      <c r="AP205" s="47">
        <v>760.92200000000003</v>
      </c>
      <c r="AQ205" s="46">
        <v>1.46301411363798</v>
      </c>
      <c r="AR205" s="42">
        <v>0.01</v>
      </c>
      <c r="AS205" s="14"/>
      <c r="AT205" s="39">
        <v>5663.8820900000001</v>
      </c>
      <c r="AU205" s="16">
        <v>855.57131268882199</v>
      </c>
      <c r="AV205" s="48">
        <v>630</v>
      </c>
      <c r="AW205" s="46">
        <v>1.3580497026806699</v>
      </c>
      <c r="AX205" s="15">
        <v>1.4999999999999999E-2</v>
      </c>
      <c r="AY205" s="3"/>
      <c r="AZ205" s="39">
        <v>524.1</v>
      </c>
      <c r="BA205" s="16">
        <v>79.169184290030202</v>
      </c>
      <c r="BB205" s="40">
        <v>70</v>
      </c>
      <c r="BC205" s="44">
        <v>1.13098834700043</v>
      </c>
      <c r="BD205" s="15">
        <v>1.6129999999999999E-2</v>
      </c>
      <c r="BE205" s="14"/>
      <c r="BF205" s="13">
        <v>-459</v>
      </c>
      <c r="BG205" s="16">
        <v>-69.335347432024193</v>
      </c>
      <c r="BH205" s="40">
        <v>100</v>
      </c>
      <c r="BI205" s="15">
        <v>-0.69</v>
      </c>
      <c r="BJ205" s="14"/>
      <c r="BK205" s="49">
        <v>1.57545605306799E-2</v>
      </c>
      <c r="BL205" s="52">
        <v>1.4120091615310099E-2</v>
      </c>
      <c r="BM205" s="51">
        <v>-0.10374576378610401</v>
      </c>
      <c r="BN205" s="3"/>
      <c r="BO205" s="14"/>
    </row>
    <row r="206" spans="1:67" s="1" customFormat="1" ht="21.4" customHeight="1" x14ac:dyDescent="0.2">
      <c r="A206" s="32" t="s">
        <v>38</v>
      </c>
      <c r="B206" s="32" t="s">
        <v>49</v>
      </c>
      <c r="C206" s="137" t="s">
        <v>301</v>
      </c>
      <c r="D206" s="138">
        <v>6.37</v>
      </c>
      <c r="E206" s="139"/>
      <c r="F206" s="140">
        <f t="shared" si="17"/>
        <v>7.0750000000000007E-2</v>
      </c>
      <c r="G206" s="15">
        <f t="shared" si="18"/>
        <v>7.0750000000000007E-2</v>
      </c>
      <c r="H206" s="15">
        <f t="shared" si="19"/>
        <v>7.0750000000000007E-2</v>
      </c>
      <c r="I206" s="34">
        <v>2.5000000000000001E-3</v>
      </c>
      <c r="J206" s="34">
        <v>0</v>
      </c>
      <c r="K206" s="35">
        <v>0</v>
      </c>
      <c r="L206" s="15">
        <v>6.8250000000000005E-2</v>
      </c>
      <c r="M206" s="14"/>
      <c r="N206" s="36">
        <v>6</v>
      </c>
      <c r="O206" s="3"/>
      <c r="P206" s="53">
        <v>0.58499999999999996</v>
      </c>
      <c r="Q206" s="38">
        <v>0.7</v>
      </c>
      <c r="R206" s="37"/>
      <c r="S206" s="3"/>
      <c r="T206" s="13">
        <v>301</v>
      </c>
      <c r="U206" s="39">
        <v>47.252747252747199</v>
      </c>
      <c r="V206" s="40">
        <v>32</v>
      </c>
      <c r="W206" s="46">
        <v>1.47664835164835</v>
      </c>
      <c r="X206" s="42">
        <v>1.4999999999999999E-2</v>
      </c>
      <c r="Y206" s="3"/>
      <c r="Z206" s="13">
        <v>365</v>
      </c>
      <c r="AA206" s="39">
        <v>57.299843014128697</v>
      </c>
      <c r="AB206" s="43">
        <v>38</v>
      </c>
      <c r="AC206" s="46">
        <v>1.5078906056349699</v>
      </c>
      <c r="AD206" s="42">
        <v>0.01</v>
      </c>
      <c r="AE206" s="3"/>
      <c r="AF206" s="45">
        <v>1244</v>
      </c>
      <c r="AG206" s="16">
        <v>195.29042386185199</v>
      </c>
      <c r="AH206" s="43">
        <v>140</v>
      </c>
      <c r="AI206" s="46">
        <v>1.3949315990132301</v>
      </c>
      <c r="AJ206" s="15">
        <v>0.01</v>
      </c>
      <c r="AK206" s="37">
        <v>0.36805555555555558</v>
      </c>
      <c r="AL206" s="84">
        <f t="shared" si="16"/>
        <v>0.01</v>
      </c>
      <c r="AM206" s="3"/>
      <c r="AN206" s="39">
        <v>6539.4357200000004</v>
      </c>
      <c r="AO206" s="39">
        <v>1026.59901412873</v>
      </c>
      <c r="AP206" s="47">
        <v>838.35599999999999</v>
      </c>
      <c r="AQ206" s="46">
        <v>1.2245382798342599</v>
      </c>
      <c r="AR206" s="42">
        <v>0.01</v>
      </c>
      <c r="AS206" s="14"/>
      <c r="AT206" s="39">
        <v>5122.4635200000002</v>
      </c>
      <c r="AU206" s="16">
        <v>804.154398744113</v>
      </c>
      <c r="AV206" s="48">
        <v>630</v>
      </c>
      <c r="AW206" s="46">
        <v>1.2764355535620799</v>
      </c>
      <c r="AX206" s="15">
        <v>1.4999999999999999E-2</v>
      </c>
      <c r="AY206" s="3"/>
      <c r="AZ206" s="39">
        <v>449.4</v>
      </c>
      <c r="BA206" s="16">
        <v>70.549450549450498</v>
      </c>
      <c r="BB206" s="40">
        <v>70</v>
      </c>
      <c r="BC206" s="44">
        <v>1.0078492935635801</v>
      </c>
      <c r="BD206" s="15">
        <v>8.2500000000000004E-3</v>
      </c>
      <c r="BE206" s="14"/>
      <c r="BF206" s="13">
        <v>-312</v>
      </c>
      <c r="BG206" s="16">
        <v>-48.979591836734699</v>
      </c>
      <c r="BH206" s="40">
        <v>100</v>
      </c>
      <c r="BI206" s="15">
        <v>-0.49</v>
      </c>
      <c r="BJ206" s="14"/>
      <c r="BK206" s="49">
        <v>2.16825672159584E-2</v>
      </c>
      <c r="BL206" s="49">
        <v>1.8232616392494998E-2</v>
      </c>
      <c r="BM206" s="51">
        <v>-0.159111731978132</v>
      </c>
      <c r="BN206" s="3"/>
      <c r="BO206" s="14"/>
    </row>
    <row r="207" spans="1:67" s="1" customFormat="1" ht="21.4" customHeight="1" x14ac:dyDescent="0.2">
      <c r="A207" s="32" t="s">
        <v>38</v>
      </c>
      <c r="B207" s="32" t="s">
        <v>49</v>
      </c>
      <c r="C207" s="137" t="s">
        <v>302</v>
      </c>
      <c r="D207" s="138">
        <v>2.9</v>
      </c>
      <c r="E207" s="139"/>
      <c r="F207" s="140">
        <f t="shared" si="17"/>
        <v>3.4500000000000003E-2</v>
      </c>
      <c r="G207" s="15">
        <f t="shared" si="18"/>
        <v>3.4500000000000003E-2</v>
      </c>
      <c r="H207" s="15">
        <f t="shared" si="19"/>
        <v>3.4500000000000003E-2</v>
      </c>
      <c r="I207" s="34">
        <v>0</v>
      </c>
      <c r="J207" s="34">
        <v>2.5000000000000001E-3</v>
      </c>
      <c r="K207" s="35">
        <v>0</v>
      </c>
      <c r="L207" s="15">
        <v>3.2000000000000001E-2</v>
      </c>
      <c r="M207" s="14"/>
      <c r="N207" s="36">
        <v>4</v>
      </c>
      <c r="O207" s="3"/>
      <c r="P207" s="37">
        <v>0.67800000000000005</v>
      </c>
      <c r="Q207" s="38">
        <v>0.7</v>
      </c>
      <c r="R207" s="37"/>
      <c r="S207" s="3"/>
      <c r="T207" s="13">
        <v>70</v>
      </c>
      <c r="U207" s="39">
        <v>24.137931034482701</v>
      </c>
      <c r="V207" s="40">
        <v>32</v>
      </c>
      <c r="W207" s="41">
        <v>0.75431034482758597</v>
      </c>
      <c r="X207" s="42"/>
      <c r="Y207" s="3"/>
      <c r="Z207" s="13">
        <v>108</v>
      </c>
      <c r="AA207" s="39">
        <v>37.241379310344797</v>
      </c>
      <c r="AB207" s="43">
        <v>38</v>
      </c>
      <c r="AC207" s="37">
        <v>0.98003629764065303</v>
      </c>
      <c r="AD207" s="42"/>
      <c r="AE207" s="3"/>
      <c r="AF207" s="45">
        <v>512</v>
      </c>
      <c r="AG207" s="16">
        <v>176.55172413793099</v>
      </c>
      <c r="AH207" s="43">
        <v>140</v>
      </c>
      <c r="AI207" s="46">
        <v>1.2610837438423601</v>
      </c>
      <c r="AJ207" s="15">
        <v>0.01</v>
      </c>
      <c r="AK207" s="37">
        <v>0.34782608695652173</v>
      </c>
      <c r="AL207" s="84">
        <f t="shared" si="16"/>
        <v>0.01</v>
      </c>
      <c r="AM207" s="3"/>
      <c r="AN207" s="39">
        <v>2489.2971600000001</v>
      </c>
      <c r="AO207" s="39">
        <v>858.37833103448304</v>
      </c>
      <c r="AP207" s="47">
        <v>791.86</v>
      </c>
      <c r="AQ207" s="44">
        <v>1.0840026406618399</v>
      </c>
      <c r="AR207" s="42">
        <v>4.0000000000000001E-3</v>
      </c>
      <c r="AS207" s="14"/>
      <c r="AT207" s="39">
        <v>1936.8977500000001</v>
      </c>
      <c r="AU207" s="16">
        <v>667.89577586206894</v>
      </c>
      <c r="AV207" s="48">
        <v>630</v>
      </c>
      <c r="AW207" s="44">
        <v>1.06015202517789</v>
      </c>
      <c r="AX207" s="15">
        <v>4.4999999999999997E-3</v>
      </c>
      <c r="AY207" s="3"/>
      <c r="AZ207" s="39">
        <v>218.7</v>
      </c>
      <c r="BA207" s="16">
        <v>75.413793103448299</v>
      </c>
      <c r="BB207" s="40">
        <v>70</v>
      </c>
      <c r="BC207" s="44">
        <v>1.07733990147783</v>
      </c>
      <c r="BD207" s="15">
        <v>1.35E-2</v>
      </c>
      <c r="BE207" s="14"/>
      <c r="BF207" s="13">
        <v>-161</v>
      </c>
      <c r="BG207" s="16">
        <v>-55.517241379310299</v>
      </c>
      <c r="BH207" s="40">
        <v>100</v>
      </c>
      <c r="BI207" s="15">
        <v>-0.56000000000000005</v>
      </c>
      <c r="BJ207" s="14"/>
      <c r="BK207" s="49">
        <v>1.20264582080577E-2</v>
      </c>
      <c r="BL207" s="52">
        <v>1.15606936416185E-2</v>
      </c>
      <c r="BM207" s="50">
        <v>-3.8728323699419698E-2</v>
      </c>
      <c r="BN207" s="3"/>
      <c r="BO207" s="14"/>
    </row>
    <row r="208" spans="1:67" s="1" customFormat="1" ht="21.4" customHeight="1" x14ac:dyDescent="0.2">
      <c r="A208" s="32" t="s">
        <v>38</v>
      </c>
      <c r="B208" s="32" t="s">
        <v>50</v>
      </c>
      <c r="C208" s="137" t="s">
        <v>303</v>
      </c>
      <c r="D208" s="138">
        <v>2.0299999999999998</v>
      </c>
      <c r="E208" s="139"/>
      <c r="F208" s="140">
        <f t="shared" si="17"/>
        <v>0.09</v>
      </c>
      <c r="G208" s="15">
        <f t="shared" si="18"/>
        <v>9.8000000000000004E-2</v>
      </c>
      <c r="H208" s="15">
        <f t="shared" si="19"/>
        <v>9.8000000000000004E-2</v>
      </c>
      <c r="I208" s="34">
        <v>2.5000000000000001E-3</v>
      </c>
      <c r="J208" s="34">
        <v>2.5000000000000001E-3</v>
      </c>
      <c r="K208" s="35">
        <v>0</v>
      </c>
      <c r="L208" s="15">
        <v>9.2999999999999999E-2</v>
      </c>
      <c r="M208" s="14"/>
      <c r="N208" s="36">
        <v>7</v>
      </c>
      <c r="O208" s="3"/>
      <c r="P208" s="44">
        <v>0.72799999999999998</v>
      </c>
      <c r="Q208" s="38">
        <v>0.7</v>
      </c>
      <c r="R208" s="37">
        <v>3.0000000000000001E-3</v>
      </c>
      <c r="S208" s="3"/>
      <c r="T208" s="13">
        <v>109</v>
      </c>
      <c r="U208" s="39">
        <v>53.694581280788199</v>
      </c>
      <c r="V208" s="40">
        <v>32</v>
      </c>
      <c r="W208" s="46">
        <v>1.6779556650246299</v>
      </c>
      <c r="X208" s="42">
        <v>1.4999999999999999E-2</v>
      </c>
      <c r="Y208" s="3"/>
      <c r="Z208" s="13">
        <v>136</v>
      </c>
      <c r="AA208" s="39">
        <v>66.995073891625594</v>
      </c>
      <c r="AB208" s="43">
        <v>38</v>
      </c>
      <c r="AC208" s="46">
        <v>1.76302826030594</v>
      </c>
      <c r="AD208" s="42">
        <v>0.01</v>
      </c>
      <c r="AE208" s="3"/>
      <c r="AF208" s="45">
        <v>428</v>
      </c>
      <c r="AG208" s="16">
        <v>210.83743842364501</v>
      </c>
      <c r="AH208" s="43">
        <v>140</v>
      </c>
      <c r="AI208" s="46">
        <v>1.5059817030260401</v>
      </c>
      <c r="AJ208" s="15">
        <v>0.01</v>
      </c>
      <c r="AK208" s="37">
        <v>0.4</v>
      </c>
      <c r="AL208" s="84">
        <f t="shared" si="16"/>
        <v>0.01</v>
      </c>
      <c r="AM208" s="3"/>
      <c r="AN208" s="39">
        <v>2059.9448600000001</v>
      </c>
      <c r="AO208" s="39">
        <v>1014.75116256158</v>
      </c>
      <c r="AP208" s="47">
        <v>800.11900000000003</v>
      </c>
      <c r="AQ208" s="46">
        <v>1.2682503009697099</v>
      </c>
      <c r="AR208" s="42">
        <v>0.01</v>
      </c>
      <c r="AS208" s="14"/>
      <c r="AT208" s="39">
        <v>2500.1925500000002</v>
      </c>
      <c r="AU208" s="16">
        <v>1231.6219458128101</v>
      </c>
      <c r="AV208" s="48">
        <v>630</v>
      </c>
      <c r="AW208" s="46">
        <v>1.95495546954414</v>
      </c>
      <c r="AX208" s="15">
        <v>1.4999999999999999E-2</v>
      </c>
      <c r="AY208" s="3"/>
      <c r="AZ208" s="39">
        <v>214.6</v>
      </c>
      <c r="BA208" s="16">
        <v>105.71428571428601</v>
      </c>
      <c r="BB208" s="40">
        <v>70</v>
      </c>
      <c r="BC208" s="46">
        <v>1.5102040816326601</v>
      </c>
      <c r="BD208" s="15">
        <v>0.03</v>
      </c>
      <c r="BE208" s="14"/>
      <c r="BF208" s="13">
        <v>-40</v>
      </c>
      <c r="BG208" s="16">
        <v>-19.7044334975369</v>
      </c>
      <c r="BH208" s="40">
        <v>100</v>
      </c>
      <c r="BI208" s="15">
        <v>-0.2</v>
      </c>
      <c r="BJ208" s="14"/>
      <c r="BK208" s="49">
        <v>1.9891500904159101E-2</v>
      </c>
      <c r="BL208" s="52">
        <v>1.2084365383172001E-2</v>
      </c>
      <c r="BM208" s="51">
        <v>-0.39248599482780699</v>
      </c>
      <c r="BN208" s="3"/>
      <c r="BO208" s="14"/>
    </row>
    <row r="209" spans="1:67" s="1" customFormat="1" ht="21.4" customHeight="1" x14ac:dyDescent="0.2">
      <c r="A209" s="32" t="s">
        <v>38</v>
      </c>
      <c r="B209" s="32" t="s">
        <v>50</v>
      </c>
      <c r="C209" s="137" t="s">
        <v>304</v>
      </c>
      <c r="D209" s="138">
        <v>2.39</v>
      </c>
      <c r="E209" s="139"/>
      <c r="F209" s="140">
        <f t="shared" si="17"/>
        <v>1.3000000000000001E-2</v>
      </c>
      <c r="G209" s="15">
        <f t="shared" si="18"/>
        <v>1.3000000000000001E-2</v>
      </c>
      <c r="H209" s="15">
        <f t="shared" si="19"/>
        <v>1.3000000000000001E-2</v>
      </c>
      <c r="I209" s="34">
        <v>0</v>
      </c>
      <c r="J209" s="34">
        <v>2.5000000000000001E-3</v>
      </c>
      <c r="K209" s="35">
        <v>0</v>
      </c>
      <c r="L209" s="15">
        <v>1.0500000000000001E-2</v>
      </c>
      <c r="M209" s="14"/>
      <c r="N209" s="36">
        <v>1</v>
      </c>
      <c r="O209" s="3"/>
      <c r="P209" s="44">
        <v>0.80400000000000005</v>
      </c>
      <c r="Q209" s="38">
        <v>0.7</v>
      </c>
      <c r="R209" s="37">
        <v>1.0500000000000001E-2</v>
      </c>
      <c r="S209" s="3"/>
      <c r="T209" s="13">
        <v>22</v>
      </c>
      <c r="U209" s="39">
        <v>9.2050209205020899</v>
      </c>
      <c r="V209" s="40">
        <v>32</v>
      </c>
      <c r="W209" s="41">
        <v>0.28765690376568998</v>
      </c>
      <c r="X209" s="42"/>
      <c r="Y209" s="3"/>
      <c r="Z209" s="13">
        <v>50</v>
      </c>
      <c r="AA209" s="39">
        <v>20.920502092050199</v>
      </c>
      <c r="AB209" s="43">
        <v>38</v>
      </c>
      <c r="AC209" s="41">
        <v>0.55053952873816303</v>
      </c>
      <c r="AD209" s="42"/>
      <c r="AE209" s="3"/>
      <c r="AF209" s="45">
        <v>240</v>
      </c>
      <c r="AG209" s="16">
        <v>100.418410041841</v>
      </c>
      <c r="AH209" s="43">
        <v>140</v>
      </c>
      <c r="AI209" s="41">
        <v>0.71727435744172097</v>
      </c>
      <c r="AJ209" s="15"/>
      <c r="AK209" s="37">
        <v>0.34375</v>
      </c>
      <c r="AL209" s="84"/>
      <c r="AM209" s="3"/>
      <c r="AN209" s="39">
        <v>1105.1986199999999</v>
      </c>
      <c r="AO209" s="39">
        <v>462.42620083681999</v>
      </c>
      <c r="AP209" s="47">
        <v>903.34100000000001</v>
      </c>
      <c r="AQ209" s="41">
        <v>0.51190657884101398</v>
      </c>
      <c r="AR209" s="42"/>
      <c r="AS209" s="14"/>
      <c r="AT209" s="39">
        <v>817.78024000000005</v>
      </c>
      <c r="AU209" s="16">
        <v>342.16746443514597</v>
      </c>
      <c r="AV209" s="48">
        <v>630</v>
      </c>
      <c r="AW209" s="41">
        <v>0.54312295942086697</v>
      </c>
      <c r="AX209" s="15"/>
      <c r="AY209" s="3"/>
      <c r="AZ209" s="39">
        <v>47.4</v>
      </c>
      <c r="BA209" s="16">
        <v>19.8326359832636</v>
      </c>
      <c r="BB209" s="40">
        <v>70</v>
      </c>
      <c r="BC209" s="41">
        <v>0.28332337118947998</v>
      </c>
      <c r="BD209" s="15"/>
      <c r="BE209" s="14"/>
      <c r="BF209" s="13">
        <v>-73</v>
      </c>
      <c r="BG209" s="16">
        <v>-30.5439330543933</v>
      </c>
      <c r="BH209" s="40">
        <v>100</v>
      </c>
      <c r="BI209" s="15">
        <v>-0.31</v>
      </c>
      <c r="BJ209" s="14"/>
      <c r="BK209" s="49"/>
      <c r="BL209" s="52">
        <v>2.2668026748271599E-3</v>
      </c>
      <c r="BM209" s="50"/>
      <c r="BN209" s="3"/>
      <c r="BO209" s="14"/>
    </row>
    <row r="210" spans="1:67" s="1" customFormat="1" ht="21.4" customHeight="1" x14ac:dyDescent="0.2">
      <c r="A210" s="32" t="s">
        <v>38</v>
      </c>
      <c r="B210" s="32" t="s">
        <v>50</v>
      </c>
      <c r="C210" s="137" t="s">
        <v>305</v>
      </c>
      <c r="D210" s="138">
        <v>1.39</v>
      </c>
      <c r="E210" s="139"/>
      <c r="F210" s="140">
        <f t="shared" si="17"/>
        <v>8.0500000000000002E-2</v>
      </c>
      <c r="G210" s="15">
        <f t="shared" si="18"/>
        <v>8.0500000000000002E-2</v>
      </c>
      <c r="H210" s="15">
        <f t="shared" si="19"/>
        <v>8.0500000000000002E-2</v>
      </c>
      <c r="I210" s="34">
        <v>2.5000000000000001E-3</v>
      </c>
      <c r="J210" s="34">
        <v>2.5000000000000001E-3</v>
      </c>
      <c r="K210" s="35">
        <v>0</v>
      </c>
      <c r="L210" s="15">
        <v>7.5499999999999998E-2</v>
      </c>
      <c r="M210" s="14"/>
      <c r="N210" s="36">
        <v>5</v>
      </c>
      <c r="O210" s="3"/>
      <c r="P210" s="53">
        <v>0.56299999999999994</v>
      </c>
      <c r="Q210" s="38">
        <v>0.7</v>
      </c>
      <c r="R210" s="37"/>
      <c r="S210" s="3"/>
      <c r="T210" s="13">
        <v>51</v>
      </c>
      <c r="U210" s="39">
        <v>36.690647482014398</v>
      </c>
      <c r="V210" s="40">
        <v>32</v>
      </c>
      <c r="W210" s="44">
        <v>1.14658273381295</v>
      </c>
      <c r="X210" s="42">
        <v>1.125E-2</v>
      </c>
      <c r="Y210" s="3"/>
      <c r="Z210" s="13">
        <v>75</v>
      </c>
      <c r="AA210" s="39">
        <v>53.956834532374103</v>
      </c>
      <c r="AB210" s="43">
        <v>38</v>
      </c>
      <c r="AC210" s="46">
        <v>1.4199166982203699</v>
      </c>
      <c r="AD210" s="42">
        <v>0.01</v>
      </c>
      <c r="AE210" s="3"/>
      <c r="AF210" s="45">
        <v>255</v>
      </c>
      <c r="AG210" s="16">
        <v>183.45323741007201</v>
      </c>
      <c r="AH210" s="43">
        <v>140</v>
      </c>
      <c r="AI210" s="46">
        <v>1.3103802672147999</v>
      </c>
      <c r="AJ210" s="15">
        <v>0.01</v>
      </c>
      <c r="AK210" s="37">
        <v>0.45454545454545453</v>
      </c>
      <c r="AL210" s="84">
        <f>IF(AK210&gt;=50%,AJ210+0.5%,AJ210)</f>
        <v>0.01</v>
      </c>
      <c r="AM210" s="3"/>
      <c r="AN210" s="39">
        <v>1308.95426</v>
      </c>
      <c r="AO210" s="39">
        <v>941.69371223021597</v>
      </c>
      <c r="AP210" s="47">
        <v>943</v>
      </c>
      <c r="AQ210" s="37">
        <v>0.99861475316035597</v>
      </c>
      <c r="AR210" s="42">
        <v>0</v>
      </c>
      <c r="AS210" s="14"/>
      <c r="AT210" s="39">
        <v>1413.31447</v>
      </c>
      <c r="AU210" s="16">
        <v>1016.773</v>
      </c>
      <c r="AV210" s="48">
        <v>630</v>
      </c>
      <c r="AW210" s="46">
        <v>1.6139253968253999</v>
      </c>
      <c r="AX210" s="15">
        <v>1.4999999999999999E-2</v>
      </c>
      <c r="AY210" s="3"/>
      <c r="AZ210" s="39">
        <v>143.69999999999999</v>
      </c>
      <c r="BA210" s="16">
        <v>103.381294964029</v>
      </c>
      <c r="BB210" s="40">
        <v>70</v>
      </c>
      <c r="BC210" s="44">
        <v>1.4768756423432701</v>
      </c>
      <c r="BD210" s="15">
        <v>2.9250000000000002E-2</v>
      </c>
      <c r="BE210" s="14"/>
      <c r="BF210" s="13">
        <v>-141</v>
      </c>
      <c r="BG210" s="16">
        <v>-101.43884892086299</v>
      </c>
      <c r="BH210" s="40">
        <v>100</v>
      </c>
      <c r="BI210" s="15">
        <v>-1.01</v>
      </c>
      <c r="BJ210" s="14"/>
      <c r="BK210" s="49">
        <v>1.4058106841612E-2</v>
      </c>
      <c r="BL210" s="52">
        <v>9.7279341980386E-3</v>
      </c>
      <c r="BM210" s="51">
        <v>-0.308019614046188</v>
      </c>
      <c r="BN210" s="3"/>
      <c r="BO210" s="14"/>
    </row>
    <row r="211" spans="1:67" s="1" customFormat="1" ht="21.4" customHeight="1" x14ac:dyDescent="0.2">
      <c r="A211" s="32" t="s">
        <v>38</v>
      </c>
      <c r="B211" s="32" t="s">
        <v>50</v>
      </c>
      <c r="C211" s="137" t="s">
        <v>306</v>
      </c>
      <c r="D211" s="138">
        <v>2.72</v>
      </c>
      <c r="E211" s="139"/>
      <c r="F211" s="140">
        <f t="shared" si="17"/>
        <v>6.6500000000000004E-2</v>
      </c>
      <c r="G211" s="15">
        <f t="shared" si="18"/>
        <v>6.6500000000000004E-2</v>
      </c>
      <c r="H211" s="15">
        <f t="shared" si="19"/>
        <v>6.1499999999999999E-2</v>
      </c>
      <c r="I211" s="34">
        <v>2.5000000000000001E-3</v>
      </c>
      <c r="J211" s="34">
        <v>0</v>
      </c>
      <c r="K211" s="35">
        <v>0</v>
      </c>
      <c r="L211" s="15">
        <v>5.8999999999999997E-2</v>
      </c>
      <c r="M211" s="14"/>
      <c r="N211" s="36">
        <v>5</v>
      </c>
      <c r="O211" s="3"/>
      <c r="P211" s="44">
        <v>0.78700000000000003</v>
      </c>
      <c r="Q211" s="38">
        <v>0.7</v>
      </c>
      <c r="R211" s="37">
        <v>8.9999999999999993E-3</v>
      </c>
      <c r="S211" s="3"/>
      <c r="T211" s="13">
        <v>141</v>
      </c>
      <c r="U211" s="39">
        <v>51.838235294117602</v>
      </c>
      <c r="V211" s="40">
        <v>32</v>
      </c>
      <c r="W211" s="46">
        <v>1.61994485294118</v>
      </c>
      <c r="X211" s="42">
        <v>1.4999999999999999E-2</v>
      </c>
      <c r="Y211" s="3"/>
      <c r="Z211" s="13">
        <v>201</v>
      </c>
      <c r="AA211" s="39">
        <v>73.897058823529406</v>
      </c>
      <c r="AB211" s="43">
        <v>38</v>
      </c>
      <c r="AC211" s="46">
        <v>1.9446594427244599</v>
      </c>
      <c r="AD211" s="42">
        <v>0.01</v>
      </c>
      <c r="AE211" s="3"/>
      <c r="AF211" s="45">
        <v>468</v>
      </c>
      <c r="AG211" s="16">
        <v>172.058823529412</v>
      </c>
      <c r="AH211" s="43">
        <v>140</v>
      </c>
      <c r="AI211" s="46">
        <v>1.22899159663866</v>
      </c>
      <c r="AJ211" s="15">
        <v>0.01</v>
      </c>
      <c r="AK211" s="37">
        <v>0.52173913043478259</v>
      </c>
      <c r="AL211" s="84">
        <f>IF(AK211&gt;=50%,AJ211+0.5%,AJ211)</f>
        <v>1.4999999999999999E-2</v>
      </c>
      <c r="AM211" s="3"/>
      <c r="AN211" s="39">
        <v>1084.9692</v>
      </c>
      <c r="AO211" s="39">
        <v>398.88573529411798</v>
      </c>
      <c r="AP211" s="47">
        <v>806.66099999999994</v>
      </c>
      <c r="AQ211" s="41">
        <v>0.494489922401254</v>
      </c>
      <c r="AR211" s="42"/>
      <c r="AS211" s="14"/>
      <c r="AT211" s="39">
        <v>2781.50488</v>
      </c>
      <c r="AU211" s="16">
        <v>1022.61208823529</v>
      </c>
      <c r="AV211" s="48">
        <v>630</v>
      </c>
      <c r="AW211" s="46">
        <v>1.6231937908496701</v>
      </c>
      <c r="AX211" s="15">
        <v>1.4999999999999999E-2</v>
      </c>
      <c r="AY211" s="3"/>
      <c r="AZ211" s="39">
        <v>132.1</v>
      </c>
      <c r="BA211" s="16">
        <v>48.566176470588204</v>
      </c>
      <c r="BB211" s="40">
        <v>70</v>
      </c>
      <c r="BC211" s="41">
        <v>0.69380252100840301</v>
      </c>
      <c r="BD211" s="15"/>
      <c r="BE211" s="14"/>
      <c r="BF211" s="13">
        <v>-43</v>
      </c>
      <c r="BG211" s="16">
        <v>-15.8088235294118</v>
      </c>
      <c r="BH211" s="40">
        <v>100</v>
      </c>
      <c r="BI211" s="15">
        <v>-0.16</v>
      </c>
      <c r="BJ211" s="14"/>
      <c r="BK211" s="49">
        <v>3.4895314057826497E-2</v>
      </c>
      <c r="BL211" s="49">
        <v>2.0250521920668101E-2</v>
      </c>
      <c r="BM211" s="51">
        <v>-0.41967790038771102</v>
      </c>
      <c r="BN211" s="3"/>
      <c r="BO211" s="14"/>
    </row>
    <row r="212" spans="1:67" s="1" customFormat="1" ht="21.4" customHeight="1" x14ac:dyDescent="0.2">
      <c r="A212" s="32" t="s">
        <v>38</v>
      </c>
      <c r="B212" s="32" t="s">
        <v>50</v>
      </c>
      <c r="C212" s="137" t="s">
        <v>307</v>
      </c>
      <c r="D212" s="138">
        <v>4.57</v>
      </c>
      <c r="E212" s="139"/>
      <c r="F212" s="140">
        <f t="shared" si="17"/>
        <v>5.5500000000000001E-2</v>
      </c>
      <c r="G212" s="15">
        <f t="shared" si="18"/>
        <v>5.5500000000000001E-2</v>
      </c>
      <c r="H212" s="15">
        <f t="shared" si="19"/>
        <v>5.5500000000000001E-2</v>
      </c>
      <c r="I212" s="34">
        <v>2.5000000000000001E-3</v>
      </c>
      <c r="J212" s="34">
        <v>0</v>
      </c>
      <c r="K212" s="35">
        <v>0</v>
      </c>
      <c r="L212" s="15">
        <v>5.2999999999999999E-2</v>
      </c>
      <c r="M212" s="14"/>
      <c r="N212" s="36">
        <v>5</v>
      </c>
      <c r="O212" s="3"/>
      <c r="P212" s="53">
        <v>0.39900000000000002</v>
      </c>
      <c r="Q212" s="38">
        <v>0.7</v>
      </c>
      <c r="R212" s="37"/>
      <c r="S212" s="3"/>
      <c r="T212" s="13">
        <v>180</v>
      </c>
      <c r="U212" s="39">
        <v>39.387308533916801</v>
      </c>
      <c r="V212" s="40">
        <v>32</v>
      </c>
      <c r="W212" s="46">
        <v>1.2308533916849</v>
      </c>
      <c r="X212" s="42">
        <v>1.4999999999999999E-2</v>
      </c>
      <c r="Y212" s="3"/>
      <c r="Z212" s="13">
        <v>226</v>
      </c>
      <c r="AA212" s="39">
        <v>49.452954048140001</v>
      </c>
      <c r="AB212" s="43">
        <v>38</v>
      </c>
      <c r="AC212" s="46">
        <v>1.30139352758263</v>
      </c>
      <c r="AD212" s="42">
        <v>0.01</v>
      </c>
      <c r="AE212" s="3"/>
      <c r="AF212" s="45">
        <v>778</v>
      </c>
      <c r="AG212" s="16">
        <v>170.24070021881801</v>
      </c>
      <c r="AH212" s="43">
        <v>140</v>
      </c>
      <c r="AI212" s="46">
        <v>1.21600500156299</v>
      </c>
      <c r="AJ212" s="15">
        <v>0.01</v>
      </c>
      <c r="AK212" s="37">
        <v>0.38636363636363635</v>
      </c>
      <c r="AL212" s="84">
        <f>IF(AK212&gt;=50%,AJ212+0.5%,AJ212)</f>
        <v>0.01</v>
      </c>
      <c r="AM212" s="3"/>
      <c r="AN212" s="39">
        <v>2400.3149699999999</v>
      </c>
      <c r="AO212" s="39">
        <v>525.23303501094097</v>
      </c>
      <c r="AP212" s="47">
        <v>876.71199999999999</v>
      </c>
      <c r="AQ212" s="41">
        <v>0.59909415521966303</v>
      </c>
      <c r="AR212" s="42"/>
      <c r="AS212" s="14"/>
      <c r="AT212" s="39">
        <v>4322.66309</v>
      </c>
      <c r="AU212" s="16">
        <v>945.87813785558001</v>
      </c>
      <c r="AV212" s="48">
        <v>630</v>
      </c>
      <c r="AW212" s="46">
        <v>1.5013938696120299</v>
      </c>
      <c r="AX212" s="15">
        <v>1.4999999999999999E-2</v>
      </c>
      <c r="AY212" s="3"/>
      <c r="AZ212" s="39">
        <v>302.2</v>
      </c>
      <c r="BA212" s="16">
        <v>66.126914660831503</v>
      </c>
      <c r="BB212" s="40">
        <v>70</v>
      </c>
      <c r="BC212" s="44">
        <v>0.94467020944044999</v>
      </c>
      <c r="BD212" s="15">
        <v>3.0000000000000001E-3</v>
      </c>
      <c r="BE212" s="14"/>
      <c r="BF212" s="13">
        <v>-157</v>
      </c>
      <c r="BG212" s="16">
        <v>-34.354485776805198</v>
      </c>
      <c r="BH212" s="40">
        <v>100</v>
      </c>
      <c r="BI212" s="15">
        <v>-0.34</v>
      </c>
      <c r="BJ212" s="14"/>
      <c r="BK212" s="49">
        <v>2.7522935779816501E-2</v>
      </c>
      <c r="BL212" s="49">
        <v>2.3820153061224501E-2</v>
      </c>
      <c r="BM212" s="51">
        <v>-0.134534438775509</v>
      </c>
      <c r="BN212" s="3"/>
      <c r="BO212" s="14"/>
    </row>
    <row r="213" spans="1:67" s="1" customFormat="1" ht="21.4" customHeight="1" x14ac:dyDescent="0.2">
      <c r="A213" s="32" t="s">
        <v>38</v>
      </c>
      <c r="B213" s="32" t="s">
        <v>50</v>
      </c>
      <c r="C213" s="137" t="s">
        <v>308</v>
      </c>
      <c r="D213" s="138">
        <v>1.88</v>
      </c>
      <c r="E213" s="139"/>
      <c r="F213" s="140">
        <f t="shared" si="17"/>
        <v>3.2000000000000001E-2</v>
      </c>
      <c r="G213" s="15">
        <f t="shared" si="18"/>
        <v>3.2000000000000001E-2</v>
      </c>
      <c r="H213" s="15">
        <f t="shared" si="19"/>
        <v>3.2000000000000001E-2</v>
      </c>
      <c r="I213" s="34">
        <v>2.5000000000000001E-3</v>
      </c>
      <c r="J213" s="34">
        <v>2.5000000000000001E-3</v>
      </c>
      <c r="K213" s="35">
        <v>0</v>
      </c>
      <c r="L213" s="15">
        <v>2.7E-2</v>
      </c>
      <c r="M213" s="14"/>
      <c r="N213" s="36">
        <v>3</v>
      </c>
      <c r="O213" s="3"/>
      <c r="P213" s="44">
        <v>0.71699999999999997</v>
      </c>
      <c r="Q213" s="38">
        <v>0.7</v>
      </c>
      <c r="R213" s="37">
        <v>1.5E-3</v>
      </c>
      <c r="S213" s="3"/>
      <c r="T213" s="13">
        <v>37</v>
      </c>
      <c r="U213" s="39">
        <v>19.680851063829799</v>
      </c>
      <c r="V213" s="40">
        <v>32</v>
      </c>
      <c r="W213" s="41">
        <v>0.61502659574468099</v>
      </c>
      <c r="X213" s="42"/>
      <c r="Y213" s="3"/>
      <c r="Z213" s="13">
        <v>66</v>
      </c>
      <c r="AA213" s="39">
        <v>35.106382978723403</v>
      </c>
      <c r="AB213" s="43">
        <v>38</v>
      </c>
      <c r="AC213" s="37">
        <v>0.92385218365061605</v>
      </c>
      <c r="AD213" s="42"/>
      <c r="AE213" s="3"/>
      <c r="AF213" s="45">
        <v>241</v>
      </c>
      <c r="AG213" s="16">
        <v>128.191489361702</v>
      </c>
      <c r="AH213" s="43">
        <v>140</v>
      </c>
      <c r="AI213" s="37">
        <v>0.91565349544072905</v>
      </c>
      <c r="AJ213" s="15"/>
      <c r="AK213" s="37">
        <v>0.625</v>
      </c>
      <c r="AL213" s="84"/>
      <c r="AM213" s="3"/>
      <c r="AN213" s="39">
        <v>1069.39436</v>
      </c>
      <c r="AO213" s="39">
        <v>568.82678723404297</v>
      </c>
      <c r="AP213" s="47">
        <v>810.56100000000004</v>
      </c>
      <c r="AQ213" s="41">
        <v>0.70176925269540802</v>
      </c>
      <c r="AR213" s="42"/>
      <c r="AS213" s="14"/>
      <c r="AT213" s="39">
        <v>1540.9393500000001</v>
      </c>
      <c r="AU213" s="16">
        <v>819.64859042553201</v>
      </c>
      <c r="AV213" s="48">
        <v>630</v>
      </c>
      <c r="AW213" s="46">
        <v>1.3010295086119601</v>
      </c>
      <c r="AX213" s="15">
        <v>1.4999999999999999E-2</v>
      </c>
      <c r="AY213" s="3"/>
      <c r="AZ213" s="39">
        <v>137.30000000000001</v>
      </c>
      <c r="BA213" s="16">
        <v>73.031914893617</v>
      </c>
      <c r="BB213" s="40">
        <v>70</v>
      </c>
      <c r="BC213" s="44">
        <v>1.04331306990881</v>
      </c>
      <c r="BD213" s="15">
        <v>1.0500000000000001E-2</v>
      </c>
      <c r="BE213" s="14"/>
      <c r="BF213" s="13">
        <v>1</v>
      </c>
      <c r="BG213" s="16">
        <v>0.53191489361702105</v>
      </c>
      <c r="BH213" s="40">
        <v>100</v>
      </c>
      <c r="BI213" s="15">
        <v>0.01</v>
      </c>
      <c r="BJ213" s="14"/>
      <c r="BK213" s="49">
        <v>1.6519823788546301E-2</v>
      </c>
      <c r="BL213" s="52">
        <v>1.3661958829502399E-2</v>
      </c>
      <c r="BM213" s="51">
        <v>-0.17299609218745701</v>
      </c>
      <c r="BN213" s="3"/>
      <c r="BO213" s="14"/>
    </row>
    <row r="214" spans="1:67" s="1" customFormat="1" ht="21.4" customHeight="1" x14ac:dyDescent="0.2">
      <c r="A214" s="32" t="s">
        <v>38</v>
      </c>
      <c r="B214" s="32" t="s">
        <v>50</v>
      </c>
      <c r="C214" s="137" t="s">
        <v>309</v>
      </c>
      <c r="D214" s="138">
        <v>4.6900000000000004</v>
      </c>
      <c r="E214" s="139"/>
      <c r="F214" s="140">
        <f t="shared" si="17"/>
        <v>5.7750000000000003E-2</v>
      </c>
      <c r="G214" s="15">
        <f t="shared" si="18"/>
        <v>5.7750000000000003E-2</v>
      </c>
      <c r="H214" s="15">
        <f t="shared" si="19"/>
        <v>5.7750000000000003E-2</v>
      </c>
      <c r="I214" s="34">
        <v>0</v>
      </c>
      <c r="J214" s="34">
        <v>2.5000000000000001E-3</v>
      </c>
      <c r="K214" s="35">
        <v>0</v>
      </c>
      <c r="L214" s="15">
        <v>5.525E-2</v>
      </c>
      <c r="M214" s="14"/>
      <c r="N214" s="36">
        <v>5</v>
      </c>
      <c r="O214" s="3"/>
      <c r="P214" s="53">
        <v>0.497</v>
      </c>
      <c r="Q214" s="38">
        <v>0.7</v>
      </c>
      <c r="R214" s="37"/>
      <c r="S214" s="3"/>
      <c r="T214" s="13">
        <v>166</v>
      </c>
      <c r="U214" s="39">
        <v>35.394456289978699</v>
      </c>
      <c r="V214" s="40">
        <v>32</v>
      </c>
      <c r="W214" s="44">
        <v>1.1060767590618299</v>
      </c>
      <c r="X214" s="42">
        <v>8.2500000000000004E-3</v>
      </c>
      <c r="Y214" s="3"/>
      <c r="Z214" s="13">
        <v>241</v>
      </c>
      <c r="AA214" s="39">
        <v>51.3859275053305</v>
      </c>
      <c r="AB214" s="43">
        <v>38</v>
      </c>
      <c r="AC214" s="46">
        <v>1.35226125014028</v>
      </c>
      <c r="AD214" s="42">
        <v>0.01</v>
      </c>
      <c r="AE214" s="3"/>
      <c r="AF214" s="45">
        <v>807</v>
      </c>
      <c r="AG214" s="16">
        <v>172.06823027718599</v>
      </c>
      <c r="AH214" s="43">
        <v>140</v>
      </c>
      <c r="AI214" s="46">
        <v>1.2290587876941901</v>
      </c>
      <c r="AJ214" s="15">
        <v>0.01</v>
      </c>
      <c r="AK214" s="37">
        <v>0.44444444444444442</v>
      </c>
      <c r="AL214" s="84">
        <f t="shared" ref="AL214:AL239" si="20">IF(AK214&gt;=50%,AJ214+0.5%,AJ214)</f>
        <v>0.01</v>
      </c>
      <c r="AM214" s="3"/>
      <c r="AN214" s="39">
        <v>3553.98108</v>
      </c>
      <c r="AO214" s="39">
        <v>757.77848187633299</v>
      </c>
      <c r="AP214" s="47">
        <v>907.91700000000003</v>
      </c>
      <c r="AQ214" s="37">
        <v>0.83463409306834502</v>
      </c>
      <c r="AR214" s="42"/>
      <c r="AS214" s="14"/>
      <c r="AT214" s="39">
        <v>4219.9285099999997</v>
      </c>
      <c r="AU214" s="16">
        <v>899.77153731343299</v>
      </c>
      <c r="AV214" s="48">
        <v>630</v>
      </c>
      <c r="AW214" s="46">
        <v>1.4282087893863999</v>
      </c>
      <c r="AX214" s="15">
        <v>1.4999999999999999E-2</v>
      </c>
      <c r="AY214" s="3"/>
      <c r="AZ214" s="39">
        <v>348.5</v>
      </c>
      <c r="BA214" s="16">
        <v>74.307036247334693</v>
      </c>
      <c r="BB214" s="40">
        <v>70</v>
      </c>
      <c r="BC214" s="44">
        <v>1.0615290892476399</v>
      </c>
      <c r="BD214" s="15">
        <v>1.2E-2</v>
      </c>
      <c r="BE214" s="14"/>
      <c r="BF214" s="13">
        <v>-250</v>
      </c>
      <c r="BG214" s="16">
        <v>-53.304904051172699</v>
      </c>
      <c r="BH214" s="40">
        <v>100</v>
      </c>
      <c r="BI214" s="15">
        <v>-0.53</v>
      </c>
      <c r="BJ214" s="14"/>
      <c r="BK214" s="49">
        <v>1.31528046421663E-2</v>
      </c>
      <c r="BL214" s="52">
        <v>1.40908217511048E-2</v>
      </c>
      <c r="BM214" s="50">
        <v>7.1316889017824306E-2</v>
      </c>
      <c r="BN214" s="3"/>
      <c r="BO214" s="14"/>
    </row>
    <row r="215" spans="1:67" s="1" customFormat="1" ht="21.4" customHeight="1" x14ac:dyDescent="0.2">
      <c r="A215" s="32" t="s">
        <v>38</v>
      </c>
      <c r="B215" s="32" t="s">
        <v>50</v>
      </c>
      <c r="C215" s="137" t="s">
        <v>310</v>
      </c>
      <c r="D215" s="138">
        <v>7.98</v>
      </c>
      <c r="E215" s="139"/>
      <c r="F215" s="140">
        <f t="shared" si="17"/>
        <v>7.3380000000000001E-2</v>
      </c>
      <c r="G215" s="15">
        <f t="shared" si="18"/>
        <v>7.3380000000000001E-2</v>
      </c>
      <c r="H215" s="15">
        <f t="shared" si="19"/>
        <v>7.3380000000000001E-2</v>
      </c>
      <c r="I215" s="34">
        <v>2.5000000000000001E-3</v>
      </c>
      <c r="J215" s="34">
        <v>2.5000000000000001E-3</v>
      </c>
      <c r="K215" s="35">
        <v>0</v>
      </c>
      <c r="L215" s="15">
        <v>6.8379999999999996E-2</v>
      </c>
      <c r="M215" s="14"/>
      <c r="N215" s="36">
        <v>6</v>
      </c>
      <c r="O215" s="3"/>
      <c r="P215" s="37">
        <v>0.64800000000000002</v>
      </c>
      <c r="Q215" s="38">
        <v>0.7</v>
      </c>
      <c r="R215" s="37"/>
      <c r="S215" s="3"/>
      <c r="T215" s="13">
        <v>330</v>
      </c>
      <c r="U215" s="39">
        <v>41.353383458646597</v>
      </c>
      <c r="V215" s="40">
        <v>32</v>
      </c>
      <c r="W215" s="46">
        <v>1.2922932330827099</v>
      </c>
      <c r="X215" s="42">
        <v>1.4999999999999999E-2</v>
      </c>
      <c r="Y215" s="3"/>
      <c r="Z215" s="13">
        <v>435</v>
      </c>
      <c r="AA215" s="39">
        <v>54.5112781954887</v>
      </c>
      <c r="AB215" s="43">
        <v>38</v>
      </c>
      <c r="AC215" s="46">
        <v>1.4345073209339101</v>
      </c>
      <c r="AD215" s="42">
        <v>0.01</v>
      </c>
      <c r="AE215" s="3"/>
      <c r="AF215" s="45">
        <v>1430</v>
      </c>
      <c r="AG215" s="16">
        <v>179.197994987469</v>
      </c>
      <c r="AH215" s="43">
        <v>140</v>
      </c>
      <c r="AI215" s="46">
        <v>1.2799856784819199</v>
      </c>
      <c r="AJ215" s="15">
        <v>0.01</v>
      </c>
      <c r="AK215" s="37">
        <v>0.49238578680203043</v>
      </c>
      <c r="AL215" s="84">
        <f t="shared" si="20"/>
        <v>0.01</v>
      </c>
      <c r="AM215" s="3"/>
      <c r="AN215" s="39">
        <v>7526.2928899999997</v>
      </c>
      <c r="AO215" s="39">
        <v>943.14447243107702</v>
      </c>
      <c r="AP215" s="47">
        <v>917.84299999999996</v>
      </c>
      <c r="AQ215" s="44">
        <v>1.02756623129563</v>
      </c>
      <c r="AR215" s="42">
        <v>1.5E-3</v>
      </c>
      <c r="AS215" s="14"/>
      <c r="AT215" s="39">
        <v>6841.0892400000002</v>
      </c>
      <c r="AU215" s="16">
        <v>857.27935338345901</v>
      </c>
      <c r="AV215" s="48">
        <v>630</v>
      </c>
      <c r="AW215" s="46">
        <v>1.36076087838644</v>
      </c>
      <c r="AX215" s="15">
        <v>1.4999999999999999E-2</v>
      </c>
      <c r="AY215" s="3"/>
      <c r="AZ215" s="39">
        <v>642.70000000000005</v>
      </c>
      <c r="BA215" s="16">
        <v>80.538847117794504</v>
      </c>
      <c r="BB215" s="40">
        <v>70</v>
      </c>
      <c r="BC215" s="44">
        <v>1.1505549588256401</v>
      </c>
      <c r="BD215" s="15">
        <v>1.6879999999999999E-2</v>
      </c>
      <c r="BE215" s="14"/>
      <c r="BF215" s="13">
        <v>-389</v>
      </c>
      <c r="BG215" s="16">
        <v>-48.746867167919802</v>
      </c>
      <c r="BH215" s="40">
        <v>100</v>
      </c>
      <c r="BI215" s="15">
        <v>-0.49</v>
      </c>
      <c r="BJ215" s="14"/>
      <c r="BK215" s="49">
        <v>1.0535070695869101E-2</v>
      </c>
      <c r="BL215" s="52">
        <v>9.0034646243617802E-3</v>
      </c>
      <c r="BM215" s="51">
        <v>-0.145381660524393</v>
      </c>
      <c r="BN215" s="3"/>
      <c r="BO215" s="14"/>
    </row>
    <row r="216" spans="1:67" s="1" customFormat="1" ht="21.4" customHeight="1" x14ac:dyDescent="0.2">
      <c r="A216" s="32" t="s">
        <v>38</v>
      </c>
      <c r="B216" s="32" t="s">
        <v>50</v>
      </c>
      <c r="C216" s="137" t="s">
        <v>311</v>
      </c>
      <c r="D216" s="138">
        <v>6.43</v>
      </c>
      <c r="E216" s="139"/>
      <c r="F216" s="140">
        <f t="shared" si="17"/>
        <v>5.3630000000000004E-2</v>
      </c>
      <c r="G216" s="15">
        <f t="shared" si="18"/>
        <v>5.3630000000000004E-2</v>
      </c>
      <c r="H216" s="15">
        <f t="shared" si="19"/>
        <v>5.3630000000000004E-2</v>
      </c>
      <c r="I216" s="34">
        <v>0</v>
      </c>
      <c r="J216" s="34">
        <v>2.5000000000000001E-3</v>
      </c>
      <c r="K216" s="35">
        <v>0</v>
      </c>
      <c r="L216" s="15">
        <v>5.1130000000000002E-2</v>
      </c>
      <c r="M216" s="14"/>
      <c r="N216" s="36">
        <v>4</v>
      </c>
      <c r="O216" s="3"/>
      <c r="P216" s="37">
        <v>0.64300000000000002</v>
      </c>
      <c r="Q216" s="38">
        <v>0.7</v>
      </c>
      <c r="R216" s="37"/>
      <c r="S216" s="3"/>
      <c r="T216" s="13">
        <v>203</v>
      </c>
      <c r="U216" s="39">
        <v>31.5707620528771</v>
      </c>
      <c r="V216" s="40">
        <v>32</v>
      </c>
      <c r="W216" s="37">
        <v>0.98658631415241005</v>
      </c>
      <c r="X216" s="42"/>
      <c r="Y216" s="3"/>
      <c r="Z216" s="13">
        <v>312</v>
      </c>
      <c r="AA216" s="39">
        <v>48.522550544323501</v>
      </c>
      <c r="AB216" s="43">
        <v>38</v>
      </c>
      <c r="AC216" s="46">
        <v>1.27690922485062</v>
      </c>
      <c r="AD216" s="42">
        <v>0.01</v>
      </c>
      <c r="AE216" s="3"/>
      <c r="AF216" s="45">
        <v>1241</v>
      </c>
      <c r="AG216" s="16">
        <v>193.00155520995301</v>
      </c>
      <c r="AH216" s="43">
        <v>140</v>
      </c>
      <c r="AI216" s="46">
        <v>1.37858253721395</v>
      </c>
      <c r="AJ216" s="15">
        <v>0.01</v>
      </c>
      <c r="AK216" s="37">
        <v>0.37007874015748032</v>
      </c>
      <c r="AL216" s="84">
        <f t="shared" si="20"/>
        <v>0.01</v>
      </c>
      <c r="AM216" s="3"/>
      <c r="AN216" s="39">
        <v>5280.9625800000003</v>
      </c>
      <c r="AO216" s="39">
        <v>821.30055676516304</v>
      </c>
      <c r="AP216" s="47">
        <v>943</v>
      </c>
      <c r="AQ216" s="37">
        <v>0.87094438681353503</v>
      </c>
      <c r="AR216" s="42"/>
      <c r="AS216" s="14"/>
      <c r="AT216" s="39">
        <v>4962.5610100000004</v>
      </c>
      <c r="AU216" s="16">
        <v>771.78242768273697</v>
      </c>
      <c r="AV216" s="48">
        <v>630</v>
      </c>
      <c r="AW216" s="46">
        <v>1.2250514725122801</v>
      </c>
      <c r="AX216" s="15">
        <v>1.4999999999999999E-2</v>
      </c>
      <c r="AY216" s="3"/>
      <c r="AZ216" s="39">
        <v>508.4</v>
      </c>
      <c r="BA216" s="16">
        <v>79.066874027993805</v>
      </c>
      <c r="BB216" s="40">
        <v>70</v>
      </c>
      <c r="BC216" s="44">
        <v>1.12952677182848</v>
      </c>
      <c r="BD216" s="15">
        <v>1.6129999999999999E-2</v>
      </c>
      <c r="BE216" s="14"/>
      <c r="BF216" s="13">
        <v>-38</v>
      </c>
      <c r="BG216" s="16">
        <v>-5.9097978227060697</v>
      </c>
      <c r="BH216" s="40">
        <v>100</v>
      </c>
      <c r="BI216" s="15">
        <v>-0.06</v>
      </c>
      <c r="BJ216" s="14"/>
      <c r="BK216" s="49">
        <v>1.3364517206815901E-2</v>
      </c>
      <c r="BL216" s="52">
        <v>1.2396694214876E-2</v>
      </c>
      <c r="BM216" s="50">
        <v>-7.24173553719029E-2</v>
      </c>
      <c r="BN216" s="3"/>
      <c r="BO216" s="14"/>
    </row>
    <row r="217" spans="1:67" s="1" customFormat="1" ht="21.4" customHeight="1" x14ac:dyDescent="0.2">
      <c r="A217" s="32" t="s">
        <v>38</v>
      </c>
      <c r="B217" s="32" t="s">
        <v>50</v>
      </c>
      <c r="C217" s="137" t="s">
        <v>312</v>
      </c>
      <c r="D217" s="138">
        <v>3.26</v>
      </c>
      <c r="E217" s="139"/>
      <c r="F217" s="140">
        <f t="shared" si="17"/>
        <v>7.263E-2</v>
      </c>
      <c r="G217" s="15">
        <f t="shared" si="18"/>
        <v>7.263E-2</v>
      </c>
      <c r="H217" s="15">
        <f t="shared" si="19"/>
        <v>7.263E-2</v>
      </c>
      <c r="I217" s="34">
        <v>2.5000000000000001E-3</v>
      </c>
      <c r="J217" s="34">
        <v>2.5000000000000001E-3</v>
      </c>
      <c r="K217" s="35">
        <v>0</v>
      </c>
      <c r="L217" s="15">
        <v>6.7629999999999996E-2</v>
      </c>
      <c r="M217" s="14"/>
      <c r="N217" s="36">
        <v>5</v>
      </c>
      <c r="O217" s="3"/>
      <c r="P217" s="53">
        <v>0.55200000000000005</v>
      </c>
      <c r="Q217" s="38">
        <v>0.7</v>
      </c>
      <c r="R217" s="37"/>
      <c r="S217" s="3"/>
      <c r="T217" s="13">
        <v>146</v>
      </c>
      <c r="U217" s="39">
        <v>44.785276073619599</v>
      </c>
      <c r="V217" s="40">
        <v>32</v>
      </c>
      <c r="W217" s="46">
        <v>1.39953987730061</v>
      </c>
      <c r="X217" s="42">
        <v>1.4999999999999999E-2</v>
      </c>
      <c r="Y217" s="3"/>
      <c r="Z217" s="13">
        <v>197</v>
      </c>
      <c r="AA217" s="39">
        <v>60.429447852760703</v>
      </c>
      <c r="AB217" s="43">
        <v>38</v>
      </c>
      <c r="AC217" s="46">
        <v>1.59024862770423</v>
      </c>
      <c r="AD217" s="42">
        <v>0.01</v>
      </c>
      <c r="AE217" s="3"/>
      <c r="AF217" s="45">
        <v>549</v>
      </c>
      <c r="AG217" s="16">
        <v>168.40490797545999</v>
      </c>
      <c r="AH217" s="43">
        <v>140</v>
      </c>
      <c r="AI217" s="46">
        <v>1.20289219982471</v>
      </c>
      <c r="AJ217" s="15">
        <v>0.01</v>
      </c>
      <c r="AK217" s="37">
        <v>0.34426229508196721</v>
      </c>
      <c r="AL217" s="84">
        <f t="shared" si="20"/>
        <v>0.01</v>
      </c>
      <c r="AM217" s="3"/>
      <c r="AN217" s="39">
        <v>2453.2488899999998</v>
      </c>
      <c r="AO217" s="39">
        <v>752.53033435582802</v>
      </c>
      <c r="AP217" s="47">
        <v>943</v>
      </c>
      <c r="AQ217" s="37">
        <v>0.79801732169228901</v>
      </c>
      <c r="AR217" s="42"/>
      <c r="AS217" s="14"/>
      <c r="AT217" s="39">
        <v>3220.9982799999998</v>
      </c>
      <c r="AU217" s="16">
        <v>988.036282208589</v>
      </c>
      <c r="AV217" s="48">
        <v>630</v>
      </c>
      <c r="AW217" s="46">
        <v>1.56831155906125</v>
      </c>
      <c r="AX217" s="15">
        <v>1.4999999999999999E-2</v>
      </c>
      <c r="AY217" s="3"/>
      <c r="AZ217" s="39">
        <v>266</v>
      </c>
      <c r="BA217" s="16">
        <v>81.595092024539895</v>
      </c>
      <c r="BB217" s="40">
        <v>70</v>
      </c>
      <c r="BC217" s="44">
        <v>1.1656441717791399</v>
      </c>
      <c r="BD217" s="15">
        <v>1.763E-2</v>
      </c>
      <c r="BE217" s="14"/>
      <c r="BF217" s="13">
        <v>-110</v>
      </c>
      <c r="BG217" s="16">
        <v>-33.7423312883435</v>
      </c>
      <c r="BH217" s="40">
        <v>100</v>
      </c>
      <c r="BI217" s="15">
        <v>-0.34</v>
      </c>
      <c r="BJ217" s="14"/>
      <c r="BK217" s="49">
        <v>1.8387553041018401E-2</v>
      </c>
      <c r="BL217" s="52">
        <v>1.35824402544558E-2</v>
      </c>
      <c r="BM217" s="51">
        <v>-0.26132421077690399</v>
      </c>
      <c r="BN217" s="3"/>
      <c r="BO217" s="14"/>
    </row>
    <row r="218" spans="1:67" s="1" customFormat="1" ht="21.4" customHeight="1" x14ac:dyDescent="0.2">
      <c r="A218" s="32" t="s">
        <v>38</v>
      </c>
      <c r="B218" s="32" t="s">
        <v>50</v>
      </c>
      <c r="C218" s="137" t="s">
        <v>313</v>
      </c>
      <c r="D218" s="138">
        <v>1.34</v>
      </c>
      <c r="E218" s="139"/>
      <c r="F218" s="140">
        <f t="shared" si="17"/>
        <v>0.09</v>
      </c>
      <c r="G218" s="15">
        <f t="shared" si="18"/>
        <v>0.10600000000000001</v>
      </c>
      <c r="H218" s="15">
        <f t="shared" si="19"/>
        <v>0.10100000000000001</v>
      </c>
      <c r="I218" s="34">
        <v>2.5000000000000001E-3</v>
      </c>
      <c r="J218" s="34">
        <v>2.5000000000000001E-3</v>
      </c>
      <c r="K218" s="35">
        <v>0</v>
      </c>
      <c r="L218" s="15">
        <v>9.6000000000000002E-2</v>
      </c>
      <c r="M218" s="14"/>
      <c r="N218" s="36">
        <v>7</v>
      </c>
      <c r="O218" s="3"/>
      <c r="P218" s="44">
        <v>0.75900000000000001</v>
      </c>
      <c r="Q218" s="38">
        <v>0.7</v>
      </c>
      <c r="R218" s="37">
        <v>6.0000000000000001E-3</v>
      </c>
      <c r="S218" s="3"/>
      <c r="T218" s="13">
        <v>125</v>
      </c>
      <c r="U218" s="39">
        <v>93.283582089552198</v>
      </c>
      <c r="V218" s="40">
        <v>32</v>
      </c>
      <c r="W218" s="46">
        <v>2.9151119402985102</v>
      </c>
      <c r="X218" s="42">
        <v>1.4999999999999999E-2</v>
      </c>
      <c r="Y218" s="3"/>
      <c r="Z218" s="13">
        <v>128</v>
      </c>
      <c r="AA218" s="39">
        <v>95.522388059701498</v>
      </c>
      <c r="AB218" s="43">
        <v>38</v>
      </c>
      <c r="AC218" s="46">
        <v>2.5137470542026699</v>
      </c>
      <c r="AD218" s="42">
        <v>0.01</v>
      </c>
      <c r="AE218" s="3"/>
      <c r="AF218" s="45">
        <v>602</v>
      </c>
      <c r="AG218" s="16">
        <v>449.25373134328402</v>
      </c>
      <c r="AH218" s="43">
        <v>140</v>
      </c>
      <c r="AI218" s="46">
        <v>3.2089552238805998</v>
      </c>
      <c r="AJ218" s="15">
        <v>0.01</v>
      </c>
      <c r="AK218" s="37">
        <v>0.79166666666666663</v>
      </c>
      <c r="AL218" s="84">
        <f t="shared" si="20"/>
        <v>1.4999999999999999E-2</v>
      </c>
      <c r="AM218" s="3"/>
      <c r="AN218" s="39">
        <v>1229.81673</v>
      </c>
      <c r="AO218" s="39">
        <v>917.77367910447799</v>
      </c>
      <c r="AP218" s="47">
        <v>740.54</v>
      </c>
      <c r="AQ218" s="46">
        <v>1.2393303253092001</v>
      </c>
      <c r="AR218" s="42">
        <v>0.01</v>
      </c>
      <c r="AS218" s="14"/>
      <c r="AT218" s="39">
        <v>2085.3197300000002</v>
      </c>
      <c r="AU218" s="16">
        <v>1556.20875373134</v>
      </c>
      <c r="AV218" s="48">
        <v>630</v>
      </c>
      <c r="AW218" s="46">
        <v>2.4701726249703801</v>
      </c>
      <c r="AX218" s="15">
        <v>1.4999999999999999E-2</v>
      </c>
      <c r="AY218" s="3"/>
      <c r="AZ218" s="39">
        <v>266.5</v>
      </c>
      <c r="BA218" s="16">
        <v>198.880597014925</v>
      </c>
      <c r="BB218" s="40">
        <v>70</v>
      </c>
      <c r="BC218" s="46">
        <v>2.8411513859275002</v>
      </c>
      <c r="BD218" s="15">
        <v>0.03</v>
      </c>
      <c r="BE218" s="14"/>
      <c r="BF218" s="13">
        <v>-119</v>
      </c>
      <c r="BG218" s="16">
        <v>-88.805970149253696</v>
      </c>
      <c r="BH218" s="40">
        <v>100</v>
      </c>
      <c r="BI218" s="15">
        <v>-0.89</v>
      </c>
      <c r="BJ218" s="14"/>
      <c r="BK218" s="49">
        <v>1.3477088948787099E-2</v>
      </c>
      <c r="BL218" s="52">
        <v>1.0394397346111301E-2</v>
      </c>
      <c r="BM218" s="51">
        <v>-0.228735716918544</v>
      </c>
      <c r="BN218" s="3"/>
      <c r="BO218" s="14"/>
    </row>
    <row r="219" spans="1:67" s="1" customFormat="1" ht="21.4" customHeight="1" x14ac:dyDescent="0.2">
      <c r="A219" s="32" t="s">
        <v>38</v>
      </c>
      <c r="B219" s="32" t="s">
        <v>50</v>
      </c>
      <c r="C219" s="137" t="s">
        <v>314</v>
      </c>
      <c r="D219" s="138">
        <v>9.84</v>
      </c>
      <c r="E219" s="139"/>
      <c r="F219" s="140">
        <f t="shared" si="17"/>
        <v>7.8000000000000014E-2</v>
      </c>
      <c r="G219" s="15">
        <f t="shared" si="18"/>
        <v>7.8000000000000014E-2</v>
      </c>
      <c r="H219" s="15">
        <f t="shared" si="19"/>
        <v>7.3000000000000009E-2</v>
      </c>
      <c r="I219" s="34">
        <v>2.5000000000000001E-3</v>
      </c>
      <c r="J219" s="34">
        <v>2.5000000000000001E-3</v>
      </c>
      <c r="K219" s="35">
        <v>0</v>
      </c>
      <c r="L219" s="15">
        <v>6.8000000000000005E-2</v>
      </c>
      <c r="M219" s="14"/>
      <c r="N219" s="36">
        <v>5</v>
      </c>
      <c r="O219" s="3"/>
      <c r="P219" s="37">
        <v>0.69099999999999995</v>
      </c>
      <c r="Q219" s="38">
        <v>0.7</v>
      </c>
      <c r="R219" s="37"/>
      <c r="S219" s="3"/>
      <c r="T219" s="13">
        <v>375</v>
      </c>
      <c r="U219" s="39">
        <v>38.109756097560997</v>
      </c>
      <c r="V219" s="40">
        <v>32</v>
      </c>
      <c r="W219" s="44">
        <v>1.19092987804878</v>
      </c>
      <c r="X219" s="42">
        <v>1.4250000000000001E-2</v>
      </c>
      <c r="Y219" s="3"/>
      <c r="Z219" s="13">
        <v>562</v>
      </c>
      <c r="AA219" s="39">
        <v>57.113821138211399</v>
      </c>
      <c r="AB219" s="43">
        <v>38</v>
      </c>
      <c r="AC219" s="46">
        <v>1.5029952931108299</v>
      </c>
      <c r="AD219" s="42">
        <v>0.01</v>
      </c>
      <c r="AE219" s="3"/>
      <c r="AF219" s="45">
        <v>1751</v>
      </c>
      <c r="AG219" s="16">
        <v>177.94715447154499</v>
      </c>
      <c r="AH219" s="43">
        <v>140</v>
      </c>
      <c r="AI219" s="46">
        <v>1.2710511033681799</v>
      </c>
      <c r="AJ219" s="15">
        <v>0.01</v>
      </c>
      <c r="AK219" s="37">
        <v>0.59285714285714286</v>
      </c>
      <c r="AL219" s="84">
        <f t="shared" si="20"/>
        <v>1.4999999999999999E-2</v>
      </c>
      <c r="AM219" s="3"/>
      <c r="AN219" s="39">
        <v>4900.0194799999999</v>
      </c>
      <c r="AO219" s="39">
        <v>497.96945934959302</v>
      </c>
      <c r="AP219" s="47">
        <v>922.34400000000005</v>
      </c>
      <c r="AQ219" s="41">
        <v>0.53989559139496002</v>
      </c>
      <c r="AR219" s="42"/>
      <c r="AS219" s="14"/>
      <c r="AT219" s="39">
        <v>7940.4732599999998</v>
      </c>
      <c r="AU219" s="16">
        <v>806.95866463414598</v>
      </c>
      <c r="AV219" s="48">
        <v>630</v>
      </c>
      <c r="AW219" s="46">
        <v>1.2808867692605499</v>
      </c>
      <c r="AX219" s="15">
        <v>1.4999999999999999E-2</v>
      </c>
      <c r="AY219" s="3"/>
      <c r="AZ219" s="39">
        <v>825.7</v>
      </c>
      <c r="BA219" s="16">
        <v>83.912601626016198</v>
      </c>
      <c r="BB219" s="40">
        <v>70</v>
      </c>
      <c r="BC219" s="44">
        <v>1.19875145180023</v>
      </c>
      <c r="BD219" s="15">
        <v>1.8749999999999999E-2</v>
      </c>
      <c r="BE219" s="14"/>
      <c r="BF219" s="13">
        <v>-322</v>
      </c>
      <c r="BG219" s="16">
        <v>-32.723577235772403</v>
      </c>
      <c r="BH219" s="40">
        <v>100</v>
      </c>
      <c r="BI219" s="15">
        <v>-0.33</v>
      </c>
      <c r="BJ219" s="14"/>
      <c r="BK219" s="49">
        <v>1.4408602150537599E-2</v>
      </c>
      <c r="BL219" s="52">
        <v>1.12199690235205E-2</v>
      </c>
      <c r="BM219" s="51">
        <v>-0.221300657322829</v>
      </c>
      <c r="BN219" s="3"/>
      <c r="BO219" s="14"/>
    </row>
    <row r="220" spans="1:67" s="1" customFormat="1" ht="21.4" customHeight="1" x14ac:dyDescent="0.2">
      <c r="A220" s="32" t="s">
        <v>38</v>
      </c>
      <c r="B220" s="32" t="s">
        <v>50</v>
      </c>
      <c r="C220" s="137" t="s">
        <v>315</v>
      </c>
      <c r="D220" s="138">
        <v>1.87</v>
      </c>
      <c r="E220" s="139"/>
      <c r="F220" s="140">
        <f t="shared" si="17"/>
        <v>8.7500000000000008E-2</v>
      </c>
      <c r="G220" s="15">
        <f t="shared" si="18"/>
        <v>8.7500000000000008E-2</v>
      </c>
      <c r="H220" s="15">
        <f t="shared" si="19"/>
        <v>8.2500000000000004E-2</v>
      </c>
      <c r="I220" s="34">
        <v>2.5000000000000001E-3</v>
      </c>
      <c r="J220" s="34">
        <v>0</v>
      </c>
      <c r="K220" s="35">
        <v>0</v>
      </c>
      <c r="L220" s="15">
        <v>0.08</v>
      </c>
      <c r="M220" s="14"/>
      <c r="N220" s="36">
        <v>5</v>
      </c>
      <c r="O220" s="3"/>
      <c r="P220" s="53">
        <v>0.49199999999999999</v>
      </c>
      <c r="Q220" s="38">
        <v>0.7</v>
      </c>
      <c r="R220" s="37"/>
      <c r="S220" s="3"/>
      <c r="T220" s="13">
        <v>143</v>
      </c>
      <c r="U220" s="39">
        <v>76.470588235294102</v>
      </c>
      <c r="V220" s="40">
        <v>32</v>
      </c>
      <c r="W220" s="46">
        <v>2.3897058823529398</v>
      </c>
      <c r="X220" s="42">
        <v>1.4999999999999999E-2</v>
      </c>
      <c r="Y220" s="3"/>
      <c r="Z220" s="13">
        <v>125</v>
      </c>
      <c r="AA220" s="39">
        <v>66.844919786096199</v>
      </c>
      <c r="AB220" s="43">
        <v>38</v>
      </c>
      <c r="AC220" s="46">
        <v>1.7590768364762199</v>
      </c>
      <c r="AD220" s="42">
        <v>0.01</v>
      </c>
      <c r="AE220" s="3"/>
      <c r="AF220" s="45">
        <v>398</v>
      </c>
      <c r="AG220" s="16">
        <v>212.83422459893001</v>
      </c>
      <c r="AH220" s="43">
        <v>140</v>
      </c>
      <c r="AI220" s="46">
        <v>1.5202444614209301</v>
      </c>
      <c r="AJ220" s="15">
        <v>0.01</v>
      </c>
      <c r="AK220" s="37">
        <v>0.59090909090909094</v>
      </c>
      <c r="AL220" s="84">
        <f t="shared" si="20"/>
        <v>1.4999999999999999E-2</v>
      </c>
      <c r="AM220" s="3"/>
      <c r="AN220" s="39">
        <v>899.45282999999995</v>
      </c>
      <c r="AO220" s="39">
        <v>480.99081818181799</v>
      </c>
      <c r="AP220" s="47">
        <v>794.86300000000006</v>
      </c>
      <c r="AQ220" s="41">
        <v>0.60512417634462601</v>
      </c>
      <c r="AR220" s="42"/>
      <c r="AS220" s="14"/>
      <c r="AT220" s="39">
        <v>1551.37366</v>
      </c>
      <c r="AU220" s="16">
        <v>829.61158288770002</v>
      </c>
      <c r="AV220" s="48">
        <v>630</v>
      </c>
      <c r="AW220" s="46">
        <v>1.3168437823614301</v>
      </c>
      <c r="AX220" s="15">
        <v>1.4999999999999999E-2</v>
      </c>
      <c r="AY220" s="3"/>
      <c r="AZ220" s="39">
        <v>205.8</v>
      </c>
      <c r="BA220" s="16">
        <v>110.053475935829</v>
      </c>
      <c r="BB220" s="40">
        <v>70</v>
      </c>
      <c r="BC220" s="46">
        <v>1.57219251336899</v>
      </c>
      <c r="BD220" s="15">
        <v>0.03</v>
      </c>
      <c r="BE220" s="14"/>
      <c r="BF220" s="13">
        <v>-71</v>
      </c>
      <c r="BG220" s="16">
        <v>-37.967914438502703</v>
      </c>
      <c r="BH220" s="40">
        <v>100</v>
      </c>
      <c r="BI220" s="15">
        <v>-0.38</v>
      </c>
      <c r="BJ220" s="14"/>
      <c r="BK220" s="49">
        <v>3.3673469387755103E-2</v>
      </c>
      <c r="BL220" s="49">
        <v>2.7587374122027601E-2</v>
      </c>
      <c r="BM220" s="51">
        <v>-0.18073858667918</v>
      </c>
      <c r="BN220" s="3"/>
      <c r="BO220" s="14"/>
    </row>
    <row r="221" spans="1:67" s="1" customFormat="1" ht="21.4" customHeight="1" x14ac:dyDescent="0.2">
      <c r="A221" s="32" t="s">
        <v>38</v>
      </c>
      <c r="B221" s="32" t="s">
        <v>50</v>
      </c>
      <c r="C221" s="137" t="s">
        <v>316</v>
      </c>
      <c r="D221" s="138">
        <v>4.75</v>
      </c>
      <c r="E221" s="139"/>
      <c r="F221" s="140">
        <f t="shared" si="17"/>
        <v>6.2630000000000005E-2</v>
      </c>
      <c r="G221" s="15">
        <f t="shared" si="18"/>
        <v>6.2630000000000005E-2</v>
      </c>
      <c r="H221" s="15">
        <f t="shared" si="19"/>
        <v>5.7630000000000008E-2</v>
      </c>
      <c r="I221" s="34">
        <v>2.5000000000000001E-3</v>
      </c>
      <c r="J221" s="34">
        <v>2.5000000000000001E-3</v>
      </c>
      <c r="K221" s="35">
        <v>0</v>
      </c>
      <c r="L221" s="15">
        <v>5.2630000000000003E-2</v>
      </c>
      <c r="M221" s="14"/>
      <c r="N221" s="36">
        <v>4</v>
      </c>
      <c r="O221" s="3"/>
      <c r="P221" s="53">
        <v>0.57299999999999995</v>
      </c>
      <c r="Q221" s="38">
        <v>0.7</v>
      </c>
      <c r="R221" s="37"/>
      <c r="S221" s="3"/>
      <c r="T221" s="13">
        <v>141</v>
      </c>
      <c r="U221" s="39">
        <v>29.684210526315798</v>
      </c>
      <c r="V221" s="40">
        <v>32</v>
      </c>
      <c r="W221" s="37">
        <v>0.92763157894736803</v>
      </c>
      <c r="X221" s="42"/>
      <c r="Y221" s="3"/>
      <c r="Z221" s="13">
        <v>251</v>
      </c>
      <c r="AA221" s="39">
        <v>52.842105263157897</v>
      </c>
      <c r="AB221" s="43">
        <v>38</v>
      </c>
      <c r="AC221" s="46">
        <v>1.39058171745152</v>
      </c>
      <c r="AD221" s="42">
        <v>0.01</v>
      </c>
      <c r="AE221" s="3"/>
      <c r="AF221" s="45">
        <v>910</v>
      </c>
      <c r="AG221" s="16">
        <v>191.57894736842101</v>
      </c>
      <c r="AH221" s="43">
        <v>140</v>
      </c>
      <c r="AI221" s="46">
        <v>1.3684210526315801</v>
      </c>
      <c r="AJ221" s="15">
        <v>0.01</v>
      </c>
      <c r="AK221" s="37">
        <v>0.51546391752577314</v>
      </c>
      <c r="AL221" s="84">
        <f t="shared" si="20"/>
        <v>1.4999999999999999E-2</v>
      </c>
      <c r="AM221" s="3"/>
      <c r="AN221" s="39">
        <v>3374.5765099999999</v>
      </c>
      <c r="AO221" s="39">
        <v>710.43715999999995</v>
      </c>
      <c r="AP221" s="47">
        <v>943</v>
      </c>
      <c r="AQ221" s="41">
        <v>0.75337980911983005</v>
      </c>
      <c r="AR221" s="42"/>
      <c r="AS221" s="14"/>
      <c r="AT221" s="39">
        <v>4420.1668499999996</v>
      </c>
      <c r="AU221" s="16">
        <v>930.56144210526304</v>
      </c>
      <c r="AV221" s="48">
        <v>630</v>
      </c>
      <c r="AW221" s="46">
        <v>1.47708165413534</v>
      </c>
      <c r="AX221" s="15">
        <v>1.4999999999999999E-2</v>
      </c>
      <c r="AY221" s="3"/>
      <c r="AZ221" s="39">
        <v>388.1</v>
      </c>
      <c r="BA221" s="16">
        <v>81.705263157894706</v>
      </c>
      <c r="BB221" s="40">
        <v>70</v>
      </c>
      <c r="BC221" s="44">
        <v>1.16721804511278</v>
      </c>
      <c r="BD221" s="15">
        <v>1.763E-2</v>
      </c>
      <c r="BE221" s="14"/>
      <c r="BF221" s="13">
        <v>-203</v>
      </c>
      <c r="BG221" s="16">
        <v>-42.736842105263101</v>
      </c>
      <c r="BH221" s="40">
        <v>100</v>
      </c>
      <c r="BI221" s="15">
        <v>-0.43</v>
      </c>
      <c r="BJ221" s="14"/>
      <c r="BK221" s="49">
        <v>1.30763936682725E-2</v>
      </c>
      <c r="BL221" s="52">
        <v>1.1193168705285E-2</v>
      </c>
      <c r="BM221" s="51">
        <v>-0.14401715111688701</v>
      </c>
      <c r="BN221" s="3"/>
      <c r="BO221" s="14"/>
    </row>
    <row r="222" spans="1:67" s="1" customFormat="1" ht="21.4" customHeight="1" x14ac:dyDescent="0.2">
      <c r="A222" s="32" t="s">
        <v>39</v>
      </c>
      <c r="B222" s="32" t="s">
        <v>46</v>
      </c>
      <c r="C222" s="137" t="s">
        <v>317</v>
      </c>
      <c r="D222" s="138">
        <v>3.72</v>
      </c>
      <c r="E222" s="139"/>
      <c r="F222" s="140">
        <f t="shared" si="17"/>
        <v>3.2750000000000001E-2</v>
      </c>
      <c r="G222" s="15">
        <f t="shared" si="18"/>
        <v>3.2750000000000001E-2</v>
      </c>
      <c r="H222" s="15">
        <f t="shared" si="19"/>
        <v>3.2750000000000001E-2</v>
      </c>
      <c r="I222" s="34">
        <v>2.5000000000000001E-3</v>
      </c>
      <c r="J222" s="34">
        <v>0</v>
      </c>
      <c r="K222" s="35">
        <v>0</v>
      </c>
      <c r="L222" s="15">
        <v>3.0249999999999999E-2</v>
      </c>
      <c r="M222" s="14"/>
      <c r="N222" s="36">
        <v>5</v>
      </c>
      <c r="O222" s="3"/>
      <c r="P222" s="44">
        <v>0.71399999999999997</v>
      </c>
      <c r="Q222" s="38">
        <v>0.7</v>
      </c>
      <c r="R222" s="37">
        <v>1.5E-3</v>
      </c>
      <c r="S222" s="3"/>
      <c r="T222" s="13">
        <v>110</v>
      </c>
      <c r="U222" s="39">
        <v>29.569892473118301</v>
      </c>
      <c r="V222" s="40">
        <v>32</v>
      </c>
      <c r="W222" s="37">
        <v>0.92405913978494603</v>
      </c>
      <c r="X222" s="42"/>
      <c r="Y222" s="3"/>
      <c r="Z222" s="13">
        <v>170</v>
      </c>
      <c r="AA222" s="39">
        <v>45.6989247311828</v>
      </c>
      <c r="AB222" s="43">
        <v>38</v>
      </c>
      <c r="AC222" s="46">
        <v>1.2026032823995501</v>
      </c>
      <c r="AD222" s="42">
        <v>0.01</v>
      </c>
      <c r="AE222" s="3"/>
      <c r="AF222" s="45">
        <v>727</v>
      </c>
      <c r="AG222" s="16">
        <v>195.43010752688201</v>
      </c>
      <c r="AH222" s="43">
        <v>140</v>
      </c>
      <c r="AI222" s="46">
        <v>1.3959293394777299</v>
      </c>
      <c r="AJ222" s="15">
        <v>0.01</v>
      </c>
      <c r="AK222" s="37">
        <v>0.3888888888888889</v>
      </c>
      <c r="AL222" s="84">
        <f t="shared" si="20"/>
        <v>0.01</v>
      </c>
      <c r="AM222" s="3"/>
      <c r="AN222" s="39">
        <v>3287.9661999999998</v>
      </c>
      <c r="AO222" s="39">
        <v>883.86188172043001</v>
      </c>
      <c r="AP222" s="47">
        <v>848.274</v>
      </c>
      <c r="AQ222" s="44">
        <v>1.04195328599065</v>
      </c>
      <c r="AR222" s="42">
        <v>2E-3</v>
      </c>
      <c r="AS222" s="14"/>
      <c r="AT222" s="39">
        <v>2544.5715399999999</v>
      </c>
      <c r="AU222" s="16">
        <v>684.02460752688205</v>
      </c>
      <c r="AV222" s="48">
        <v>630</v>
      </c>
      <c r="AW222" s="44">
        <v>1.08575334528076</v>
      </c>
      <c r="AX222" s="15">
        <v>6.7499999999999999E-3</v>
      </c>
      <c r="AY222" s="3"/>
      <c r="AZ222" s="39">
        <v>155.5</v>
      </c>
      <c r="BA222" s="16">
        <v>41.8010752688172</v>
      </c>
      <c r="BB222" s="40">
        <v>70</v>
      </c>
      <c r="BC222" s="41">
        <v>0.59715821812596004</v>
      </c>
      <c r="BD222" s="15"/>
      <c r="BE222" s="14"/>
      <c r="BF222" s="13">
        <v>4</v>
      </c>
      <c r="BG222" s="16">
        <v>1.0752688172042999</v>
      </c>
      <c r="BH222" s="40">
        <v>100</v>
      </c>
      <c r="BI222" s="15">
        <v>0.01</v>
      </c>
      <c r="BJ222" s="14"/>
      <c r="BK222" s="49">
        <v>2.56253813300793E-2</v>
      </c>
      <c r="BL222" s="49">
        <v>1.82201475681373E-2</v>
      </c>
      <c r="BM222" s="51">
        <v>-0.28898043180530802</v>
      </c>
      <c r="BN222" s="3"/>
      <c r="BO222" s="14"/>
    </row>
    <row r="223" spans="1:67" s="1" customFormat="1" ht="21.4" customHeight="1" x14ac:dyDescent="0.2">
      <c r="A223" s="32" t="s">
        <v>39</v>
      </c>
      <c r="B223" s="32" t="s">
        <v>46</v>
      </c>
      <c r="C223" s="137" t="s">
        <v>318</v>
      </c>
      <c r="D223" s="138">
        <v>3.04</v>
      </c>
      <c r="E223" s="139"/>
      <c r="F223" s="140">
        <f t="shared" si="17"/>
        <v>3.15E-2</v>
      </c>
      <c r="G223" s="15">
        <f t="shared" si="18"/>
        <v>3.15E-2</v>
      </c>
      <c r="H223" s="15">
        <f t="shared" si="19"/>
        <v>2.6499999999999999E-2</v>
      </c>
      <c r="I223" s="34">
        <v>0</v>
      </c>
      <c r="J223" s="34">
        <v>0</v>
      </c>
      <c r="K223" s="35">
        <v>0</v>
      </c>
      <c r="L223" s="15">
        <v>2.6499999999999999E-2</v>
      </c>
      <c r="M223" s="14"/>
      <c r="N223" s="36">
        <v>5</v>
      </c>
      <c r="O223" s="3"/>
      <c r="P223" s="44">
        <v>0.71099999999999997</v>
      </c>
      <c r="Q223" s="38">
        <v>0.7</v>
      </c>
      <c r="R223" s="37">
        <v>7.5000000000000002E-4</v>
      </c>
      <c r="S223" s="3"/>
      <c r="T223" s="13">
        <v>56</v>
      </c>
      <c r="U223" s="39">
        <v>18.421052631578899</v>
      </c>
      <c r="V223" s="40">
        <v>32</v>
      </c>
      <c r="W223" s="41">
        <v>0.57565789473684204</v>
      </c>
      <c r="X223" s="42"/>
      <c r="Y223" s="3"/>
      <c r="Z223" s="13">
        <v>138</v>
      </c>
      <c r="AA223" s="39">
        <v>45.394736842105303</v>
      </c>
      <c r="AB223" s="43">
        <v>38</v>
      </c>
      <c r="AC223" s="44">
        <v>1.1945983379501399</v>
      </c>
      <c r="AD223" s="42">
        <v>9.4999999999999998E-3</v>
      </c>
      <c r="AE223" s="3"/>
      <c r="AF223" s="45">
        <v>427</v>
      </c>
      <c r="AG223" s="16">
        <v>140.460526315789</v>
      </c>
      <c r="AH223" s="43">
        <v>140</v>
      </c>
      <c r="AI223" s="44">
        <v>1.00328947368421</v>
      </c>
      <c r="AJ223" s="15">
        <v>5.0000000000000001E-4</v>
      </c>
      <c r="AK223" s="37">
        <v>0.61111111111111116</v>
      </c>
      <c r="AL223" s="84">
        <f t="shared" si="20"/>
        <v>5.4999999999999997E-3</v>
      </c>
      <c r="AM223" s="3"/>
      <c r="AN223" s="39">
        <v>1550.5006900000001</v>
      </c>
      <c r="AO223" s="39">
        <v>510.03312171052602</v>
      </c>
      <c r="AP223" s="47">
        <v>706.60400000000004</v>
      </c>
      <c r="AQ223" s="41">
        <v>0.72180899302937196</v>
      </c>
      <c r="AR223" s="42"/>
      <c r="AS223" s="14"/>
      <c r="AT223" s="39">
        <v>2119.99631</v>
      </c>
      <c r="AU223" s="16">
        <v>697.36720723684198</v>
      </c>
      <c r="AV223" s="48">
        <v>630</v>
      </c>
      <c r="AW223" s="44">
        <v>1.1069320749791101</v>
      </c>
      <c r="AX223" s="15">
        <v>8.2500000000000004E-3</v>
      </c>
      <c r="AY223" s="3"/>
      <c r="AZ223" s="39">
        <v>212.1</v>
      </c>
      <c r="BA223" s="16">
        <v>69.769736842105303</v>
      </c>
      <c r="BB223" s="40">
        <v>70</v>
      </c>
      <c r="BC223" s="44">
        <v>0.99671052631578905</v>
      </c>
      <c r="BD223" s="15">
        <v>7.4999999999999997E-3</v>
      </c>
      <c r="BE223" s="14"/>
      <c r="BF223" s="13">
        <v>-155</v>
      </c>
      <c r="BG223" s="16">
        <v>-50.986842105263101</v>
      </c>
      <c r="BH223" s="40">
        <v>100</v>
      </c>
      <c r="BI223" s="15">
        <v>-0.51</v>
      </c>
      <c r="BJ223" s="14"/>
      <c r="BK223" s="49">
        <v>2.1183345507669801E-2</v>
      </c>
      <c r="BL223" s="49">
        <v>2.3187876574767199E-2</v>
      </c>
      <c r="BM223" s="50">
        <v>9.4627690719184199E-2</v>
      </c>
      <c r="BN223" s="3"/>
      <c r="BO223" s="14"/>
    </row>
    <row r="224" spans="1:67" s="1" customFormat="1" ht="21.4" customHeight="1" x14ac:dyDescent="0.2">
      <c r="A224" s="32" t="s">
        <v>39</v>
      </c>
      <c r="B224" s="32" t="s">
        <v>46</v>
      </c>
      <c r="C224" s="137" t="s">
        <v>319</v>
      </c>
      <c r="D224" s="138">
        <v>1.45</v>
      </c>
      <c r="E224" s="139"/>
      <c r="F224" s="140">
        <f t="shared" si="17"/>
        <v>4.9249999999999995E-2</v>
      </c>
      <c r="G224" s="15">
        <f t="shared" si="18"/>
        <v>4.9249999999999995E-2</v>
      </c>
      <c r="H224" s="15">
        <f t="shared" si="19"/>
        <v>4.9249999999999995E-2</v>
      </c>
      <c r="I224" s="34">
        <v>-2.5000000000000001E-3</v>
      </c>
      <c r="J224" s="34">
        <v>0</v>
      </c>
      <c r="K224" s="35">
        <v>0</v>
      </c>
      <c r="L224" s="15">
        <v>5.1749999999999997E-2</v>
      </c>
      <c r="M224" s="14"/>
      <c r="N224" s="36">
        <v>5</v>
      </c>
      <c r="O224" s="3"/>
      <c r="P224" s="37">
        <v>0.625</v>
      </c>
      <c r="Q224" s="38">
        <v>0.7</v>
      </c>
      <c r="R224" s="37"/>
      <c r="S224" s="3"/>
      <c r="T224" s="13">
        <v>38</v>
      </c>
      <c r="U224" s="39">
        <v>26.2068965517241</v>
      </c>
      <c r="V224" s="40">
        <v>32</v>
      </c>
      <c r="W224" s="37">
        <v>0.818965517241379</v>
      </c>
      <c r="X224" s="42"/>
      <c r="Y224" s="3"/>
      <c r="Z224" s="13">
        <v>67</v>
      </c>
      <c r="AA224" s="39">
        <v>46.2068965517241</v>
      </c>
      <c r="AB224" s="43">
        <v>38</v>
      </c>
      <c r="AC224" s="46">
        <v>1.2159709618874801</v>
      </c>
      <c r="AD224" s="42">
        <v>0.01</v>
      </c>
      <c r="AE224" s="3"/>
      <c r="AF224" s="45">
        <v>244</v>
      </c>
      <c r="AG224" s="16">
        <v>168.27586206896601</v>
      </c>
      <c r="AH224" s="43">
        <v>140</v>
      </c>
      <c r="AI224" s="46">
        <v>1.20197044334976</v>
      </c>
      <c r="AJ224" s="15">
        <v>0.01</v>
      </c>
      <c r="AK224" s="37">
        <v>0.30769230769230771</v>
      </c>
      <c r="AL224" s="84">
        <f t="shared" si="20"/>
        <v>0.01</v>
      </c>
      <c r="AM224" s="3"/>
      <c r="AN224" s="39">
        <v>1345.2078100000001</v>
      </c>
      <c r="AO224" s="39">
        <v>927.72952413793098</v>
      </c>
      <c r="AP224" s="47">
        <v>697</v>
      </c>
      <c r="AQ224" s="46">
        <v>1.33103231583634</v>
      </c>
      <c r="AR224" s="42">
        <v>0.01</v>
      </c>
      <c r="AS224" s="14"/>
      <c r="AT224" s="39">
        <v>1005.3563799999999</v>
      </c>
      <c r="AU224" s="16">
        <v>693.34922758620701</v>
      </c>
      <c r="AV224" s="48">
        <v>630</v>
      </c>
      <c r="AW224" s="44">
        <v>1.10055432950192</v>
      </c>
      <c r="AX224" s="15">
        <v>7.4999999999999997E-3</v>
      </c>
      <c r="AY224" s="3"/>
      <c r="AZ224" s="39">
        <v>110.9</v>
      </c>
      <c r="BA224" s="16">
        <v>76.482758620689594</v>
      </c>
      <c r="BB224" s="40">
        <v>70</v>
      </c>
      <c r="BC224" s="44">
        <v>1.09261083743842</v>
      </c>
      <c r="BD224" s="15">
        <v>1.4250000000000001E-2</v>
      </c>
      <c r="BE224" s="14"/>
      <c r="BF224" s="13">
        <v>-72</v>
      </c>
      <c r="BG224" s="16">
        <v>-49.655172413793103</v>
      </c>
      <c r="BH224" s="40">
        <v>100</v>
      </c>
      <c r="BI224" s="15">
        <v>-0.5</v>
      </c>
      <c r="BJ224" s="14"/>
      <c r="BK224" s="49">
        <v>1.6311166875784201E-2</v>
      </c>
      <c r="BL224" s="49">
        <v>1.9045603639826499E-2</v>
      </c>
      <c r="BM224" s="54">
        <v>0.167642007764747</v>
      </c>
      <c r="BN224" s="3"/>
      <c r="BO224" s="14"/>
    </row>
    <row r="225" spans="1:67" s="1" customFormat="1" ht="21.4" customHeight="1" x14ac:dyDescent="0.2">
      <c r="A225" s="32" t="s">
        <v>39</v>
      </c>
      <c r="B225" s="32" t="s">
        <v>46</v>
      </c>
      <c r="C225" s="137" t="s">
        <v>320</v>
      </c>
      <c r="D225" s="138">
        <v>3.35</v>
      </c>
      <c r="E225" s="139"/>
      <c r="F225" s="140">
        <f t="shared" si="17"/>
        <v>4.2500000000000003E-2</v>
      </c>
      <c r="G225" s="15">
        <f t="shared" si="18"/>
        <v>4.2500000000000003E-2</v>
      </c>
      <c r="H225" s="15">
        <f t="shared" si="19"/>
        <v>3.7500000000000006E-2</v>
      </c>
      <c r="I225" s="34"/>
      <c r="J225" s="34">
        <v>2.5000000000000001E-3</v>
      </c>
      <c r="K225" s="35">
        <v>0</v>
      </c>
      <c r="L225" s="15">
        <v>3.5000000000000003E-2</v>
      </c>
      <c r="M225" s="14"/>
      <c r="N225" s="36">
        <v>3</v>
      </c>
      <c r="O225" s="3"/>
      <c r="P225" s="37">
        <v>0.69199999999999995</v>
      </c>
      <c r="Q225" s="38">
        <v>0.7</v>
      </c>
      <c r="R225" s="37"/>
      <c r="S225" s="3"/>
      <c r="T225" s="13">
        <v>80</v>
      </c>
      <c r="U225" s="39">
        <v>23.880597014925399</v>
      </c>
      <c r="V225" s="40">
        <v>32</v>
      </c>
      <c r="W225" s="41">
        <v>0.74626865671641796</v>
      </c>
      <c r="X225" s="42"/>
      <c r="Y225" s="3"/>
      <c r="Z225" s="13">
        <v>120</v>
      </c>
      <c r="AA225" s="39">
        <v>35.820895522388</v>
      </c>
      <c r="AB225" s="43">
        <v>38</v>
      </c>
      <c r="AC225" s="37">
        <v>0.94265514532600103</v>
      </c>
      <c r="AD225" s="42"/>
      <c r="AE225" s="3"/>
      <c r="AF225" s="45">
        <v>659</v>
      </c>
      <c r="AG225" s="16">
        <v>196.716417910448</v>
      </c>
      <c r="AH225" s="43">
        <v>140</v>
      </c>
      <c r="AI225" s="46">
        <v>1.4051172707889099</v>
      </c>
      <c r="AJ225" s="15">
        <v>0.01</v>
      </c>
      <c r="AK225" s="37">
        <v>0.50666666666666671</v>
      </c>
      <c r="AL225" s="84">
        <f t="shared" si="20"/>
        <v>1.4999999999999999E-2</v>
      </c>
      <c r="AM225" s="3"/>
      <c r="AN225" s="39">
        <v>2953.9738499999999</v>
      </c>
      <c r="AO225" s="39">
        <v>881.78323880596997</v>
      </c>
      <c r="AP225" s="47">
        <v>709.69600000000003</v>
      </c>
      <c r="AQ225" s="46">
        <v>1.2424802151991401</v>
      </c>
      <c r="AR225" s="42">
        <v>0.01</v>
      </c>
      <c r="AS225" s="14"/>
      <c r="AT225" s="39">
        <v>3177.2633000000001</v>
      </c>
      <c r="AU225" s="16">
        <v>948.43680597014895</v>
      </c>
      <c r="AV225" s="48">
        <v>630</v>
      </c>
      <c r="AW225" s="46">
        <v>1.50545524757167</v>
      </c>
      <c r="AX225" s="15">
        <v>1.4999999999999999E-2</v>
      </c>
      <c r="AY225" s="3"/>
      <c r="AZ225" s="39">
        <v>175.7</v>
      </c>
      <c r="BA225" s="16">
        <v>52.447761194029901</v>
      </c>
      <c r="BB225" s="40">
        <v>70</v>
      </c>
      <c r="BC225" s="41">
        <v>0.74925373134328399</v>
      </c>
      <c r="BD225" s="15"/>
      <c r="BE225" s="14"/>
      <c r="BF225" s="13">
        <v>119</v>
      </c>
      <c r="BG225" s="16">
        <v>35.522388059701498</v>
      </c>
      <c r="BH225" s="40">
        <v>100</v>
      </c>
      <c r="BI225" s="15">
        <v>0.36</v>
      </c>
      <c r="BJ225" s="14"/>
      <c r="BK225" s="49">
        <v>1.1771630370806399E-2</v>
      </c>
      <c r="BL225" s="52">
        <v>1.4771997430957E-2</v>
      </c>
      <c r="BM225" s="54">
        <v>0.25488118175979302</v>
      </c>
      <c r="BN225" s="3"/>
      <c r="BO225" s="14"/>
    </row>
    <row r="226" spans="1:67" s="1" customFormat="1" ht="21.4" customHeight="1" x14ac:dyDescent="0.2">
      <c r="A226" s="32" t="s">
        <v>39</v>
      </c>
      <c r="B226" s="32" t="s">
        <v>46</v>
      </c>
      <c r="C226" s="137" t="s">
        <v>321</v>
      </c>
      <c r="D226" s="138">
        <v>8.19</v>
      </c>
      <c r="E226" s="139"/>
      <c r="F226" s="140">
        <f t="shared" si="17"/>
        <v>5.0750000000000003E-2</v>
      </c>
      <c r="G226" s="15">
        <f t="shared" si="18"/>
        <v>5.0750000000000003E-2</v>
      </c>
      <c r="H226" s="15">
        <f t="shared" si="19"/>
        <v>5.0750000000000003E-2</v>
      </c>
      <c r="I226" s="34">
        <v>0</v>
      </c>
      <c r="J226" s="34">
        <v>0</v>
      </c>
      <c r="K226" s="35">
        <v>0</v>
      </c>
      <c r="L226" s="15">
        <v>5.0750000000000003E-2</v>
      </c>
      <c r="M226" s="14"/>
      <c r="N226" s="36">
        <v>5</v>
      </c>
      <c r="O226" s="3"/>
      <c r="P226" s="53">
        <v>0.56799999999999995</v>
      </c>
      <c r="Q226" s="38">
        <v>0.7</v>
      </c>
      <c r="R226" s="37"/>
      <c r="S226" s="3"/>
      <c r="T226" s="13">
        <v>460</v>
      </c>
      <c r="U226" s="39">
        <v>56.166056166056201</v>
      </c>
      <c r="V226" s="40">
        <v>32</v>
      </c>
      <c r="W226" s="46">
        <v>1.7551892551892501</v>
      </c>
      <c r="X226" s="42">
        <v>1.4999999999999999E-2</v>
      </c>
      <c r="Y226" s="3"/>
      <c r="Z226" s="13">
        <v>771</v>
      </c>
      <c r="AA226" s="39">
        <v>94.139194139194103</v>
      </c>
      <c r="AB226" s="43">
        <v>38</v>
      </c>
      <c r="AC226" s="46">
        <v>2.47734721418932</v>
      </c>
      <c r="AD226" s="42">
        <v>0.01</v>
      </c>
      <c r="AE226" s="3"/>
      <c r="AF226" s="45">
        <v>1676</v>
      </c>
      <c r="AG226" s="16">
        <v>204.63980463980499</v>
      </c>
      <c r="AH226" s="43">
        <v>140</v>
      </c>
      <c r="AI226" s="46">
        <v>1.4617128902843199</v>
      </c>
      <c r="AJ226" s="15">
        <v>0.01</v>
      </c>
      <c r="AK226" s="37">
        <v>0.49029126213592233</v>
      </c>
      <c r="AL226" s="84">
        <f t="shared" si="20"/>
        <v>0.01</v>
      </c>
      <c r="AM226" s="3"/>
      <c r="AN226" s="39">
        <v>7445.6025200000004</v>
      </c>
      <c r="AO226" s="39">
        <v>909.10897680097696</v>
      </c>
      <c r="AP226" s="47">
        <v>833.86</v>
      </c>
      <c r="AQ226" s="44">
        <v>1.09024173938188</v>
      </c>
      <c r="AR226" s="42">
        <v>4.4999999999999997E-3</v>
      </c>
      <c r="AS226" s="14"/>
      <c r="AT226" s="39">
        <v>5005.8784100000003</v>
      </c>
      <c r="AU226" s="16">
        <v>611.21836507936496</v>
      </c>
      <c r="AV226" s="48">
        <v>630</v>
      </c>
      <c r="AW226" s="37">
        <v>0.97018788107835696</v>
      </c>
      <c r="AX226" s="15"/>
      <c r="AY226" s="3"/>
      <c r="AZ226" s="39">
        <v>599.79999999999995</v>
      </c>
      <c r="BA226" s="16">
        <v>73.235653235653203</v>
      </c>
      <c r="BB226" s="40">
        <v>70</v>
      </c>
      <c r="BC226" s="44">
        <v>1.04622361765219</v>
      </c>
      <c r="BD226" s="15">
        <v>1.125E-2</v>
      </c>
      <c r="BE226" s="14"/>
      <c r="BF226" s="13">
        <v>-79</v>
      </c>
      <c r="BG226" s="16">
        <v>-9.6459096459096507</v>
      </c>
      <c r="BH226" s="40">
        <v>100</v>
      </c>
      <c r="BI226" s="15">
        <v>-0.1</v>
      </c>
      <c r="BJ226" s="14"/>
      <c r="BK226" s="49">
        <v>1.9584984844952202E-2</v>
      </c>
      <c r="BL226" s="49">
        <v>2.1489440533530899E-2</v>
      </c>
      <c r="BM226" s="50">
        <v>9.7240600575167202E-2</v>
      </c>
      <c r="BN226" s="3"/>
      <c r="BO226" s="14"/>
    </row>
    <row r="227" spans="1:67" s="1" customFormat="1" ht="21.4" customHeight="1" x14ac:dyDescent="0.2">
      <c r="A227" s="32" t="s">
        <v>39</v>
      </c>
      <c r="B227" s="32" t="s">
        <v>46</v>
      </c>
      <c r="C227" s="137" t="s">
        <v>322</v>
      </c>
      <c r="D227" s="138">
        <v>1.86</v>
      </c>
      <c r="E227" s="139"/>
      <c r="F227" s="140">
        <f t="shared" si="17"/>
        <v>0.09</v>
      </c>
      <c r="G227" s="15">
        <f t="shared" si="18"/>
        <v>9.8500000000000004E-2</v>
      </c>
      <c r="H227" s="15">
        <f t="shared" si="19"/>
        <v>9.8500000000000004E-2</v>
      </c>
      <c r="I227" s="34">
        <v>0</v>
      </c>
      <c r="J227" s="34">
        <v>2.5000000000000001E-3</v>
      </c>
      <c r="K227" s="35">
        <v>0</v>
      </c>
      <c r="L227" s="15">
        <v>9.6000000000000002E-2</v>
      </c>
      <c r="M227" s="14"/>
      <c r="N227" s="36">
        <v>7</v>
      </c>
      <c r="O227" s="3"/>
      <c r="P227" s="46">
        <v>0.86299999999999999</v>
      </c>
      <c r="Q227" s="38">
        <v>0.7</v>
      </c>
      <c r="R227" s="37">
        <v>1.4999999999999999E-2</v>
      </c>
      <c r="S227" s="3"/>
      <c r="T227" s="13">
        <v>91</v>
      </c>
      <c r="U227" s="39">
        <v>48.924731182795703</v>
      </c>
      <c r="V227" s="40">
        <v>32</v>
      </c>
      <c r="W227" s="46">
        <v>1.52889784946237</v>
      </c>
      <c r="X227" s="42">
        <v>1.4999999999999999E-2</v>
      </c>
      <c r="Y227" s="3"/>
      <c r="Z227" s="13">
        <v>120</v>
      </c>
      <c r="AA227" s="39">
        <v>64.516129032257993</v>
      </c>
      <c r="AB227" s="43">
        <v>38</v>
      </c>
      <c r="AC227" s="46">
        <v>1.69779286926995</v>
      </c>
      <c r="AD227" s="42">
        <v>0.01</v>
      </c>
      <c r="AE227" s="3"/>
      <c r="AF227" s="45">
        <v>412</v>
      </c>
      <c r="AG227" s="16">
        <v>221.50537634408599</v>
      </c>
      <c r="AH227" s="43">
        <v>140</v>
      </c>
      <c r="AI227" s="46">
        <v>1.58218125960061</v>
      </c>
      <c r="AJ227" s="15">
        <v>0.01</v>
      </c>
      <c r="AK227" s="37">
        <v>0.29310344827586204</v>
      </c>
      <c r="AL227" s="84">
        <f t="shared" si="20"/>
        <v>0.01</v>
      </c>
      <c r="AM227" s="3"/>
      <c r="AN227" s="39">
        <v>2307.0567599999999</v>
      </c>
      <c r="AO227" s="39">
        <v>1240.3530967741899</v>
      </c>
      <c r="AP227" s="47">
        <v>806.02099999999996</v>
      </c>
      <c r="AQ227" s="46">
        <v>1.5388595294343299</v>
      </c>
      <c r="AR227" s="42">
        <v>0.01</v>
      </c>
      <c r="AS227" s="14"/>
      <c r="AT227" s="39">
        <v>2041.4263100000001</v>
      </c>
      <c r="AU227" s="16">
        <v>1097.54102688172</v>
      </c>
      <c r="AV227" s="48">
        <v>630</v>
      </c>
      <c r="AW227" s="46">
        <v>1.7421286140979699</v>
      </c>
      <c r="AX227" s="15">
        <v>1.4999999999999999E-2</v>
      </c>
      <c r="AY227" s="3"/>
      <c r="AZ227" s="39">
        <v>164</v>
      </c>
      <c r="BA227" s="16">
        <v>88.172043010752702</v>
      </c>
      <c r="BB227" s="40">
        <v>70</v>
      </c>
      <c r="BC227" s="44">
        <v>1.2596006144393199</v>
      </c>
      <c r="BD227" s="15">
        <v>2.1000000000000001E-2</v>
      </c>
      <c r="BE227" s="14"/>
      <c r="BF227" s="13">
        <v>-45</v>
      </c>
      <c r="BG227" s="16">
        <v>-24.193548387096801</v>
      </c>
      <c r="BH227" s="40">
        <v>100</v>
      </c>
      <c r="BI227" s="15">
        <v>-0.24</v>
      </c>
      <c r="BJ227" s="14"/>
      <c r="BK227" s="49">
        <v>1.43755615453729E-2</v>
      </c>
      <c r="BL227" s="52">
        <v>1.5023403291559699E-2</v>
      </c>
      <c r="BM227" s="50">
        <v>4.5065491469119097E-2</v>
      </c>
      <c r="BN227" s="3"/>
      <c r="BO227" s="14"/>
    </row>
    <row r="228" spans="1:67" s="1" customFormat="1" ht="21.4" customHeight="1" x14ac:dyDescent="0.2">
      <c r="A228" s="32" t="s">
        <v>39</v>
      </c>
      <c r="B228" s="32" t="s">
        <v>46</v>
      </c>
      <c r="C228" s="137" t="s">
        <v>323</v>
      </c>
      <c r="D228" s="138">
        <v>2.84</v>
      </c>
      <c r="E228" s="139"/>
      <c r="F228" s="140">
        <f t="shared" si="17"/>
        <v>8.1250000000000003E-2</v>
      </c>
      <c r="G228" s="15">
        <f t="shared" si="18"/>
        <v>8.1250000000000003E-2</v>
      </c>
      <c r="H228" s="15">
        <f t="shared" si="19"/>
        <v>8.1250000000000003E-2</v>
      </c>
      <c r="I228" s="34"/>
      <c r="J228" s="34">
        <v>2.5000000000000001E-3</v>
      </c>
      <c r="K228" s="35">
        <v>0</v>
      </c>
      <c r="L228" s="15">
        <v>7.8750000000000001E-2</v>
      </c>
      <c r="M228" s="14"/>
      <c r="N228" s="36">
        <v>7</v>
      </c>
      <c r="O228" s="3"/>
      <c r="P228" s="44">
        <v>0.81599999999999995</v>
      </c>
      <c r="Q228" s="38">
        <v>0.7</v>
      </c>
      <c r="R228" s="37">
        <v>1.2E-2</v>
      </c>
      <c r="S228" s="3"/>
      <c r="T228" s="13">
        <v>95</v>
      </c>
      <c r="U228" s="39">
        <v>33.450704225352098</v>
      </c>
      <c r="V228" s="40">
        <v>32</v>
      </c>
      <c r="W228" s="44">
        <v>1.0453345070422499</v>
      </c>
      <c r="X228" s="42">
        <v>3.7499999999999999E-3</v>
      </c>
      <c r="Y228" s="3"/>
      <c r="Z228" s="13">
        <v>175</v>
      </c>
      <c r="AA228" s="39">
        <v>61.619718309859202</v>
      </c>
      <c r="AB228" s="43">
        <v>38</v>
      </c>
      <c r="AC228" s="46">
        <v>1.6215715344699799</v>
      </c>
      <c r="AD228" s="42">
        <v>0.01</v>
      </c>
      <c r="AE228" s="3"/>
      <c r="AF228" s="45">
        <v>516</v>
      </c>
      <c r="AG228" s="16">
        <v>181.69014084507</v>
      </c>
      <c r="AH228" s="43">
        <v>140</v>
      </c>
      <c r="AI228" s="46">
        <v>1.29778672032193</v>
      </c>
      <c r="AJ228" s="15">
        <v>0.01</v>
      </c>
      <c r="AK228" s="37">
        <v>0.3392857142857143</v>
      </c>
      <c r="AL228" s="84">
        <f t="shared" si="20"/>
        <v>0.01</v>
      </c>
      <c r="AM228" s="3"/>
      <c r="AN228" s="39">
        <v>2518.4508900000001</v>
      </c>
      <c r="AO228" s="39">
        <v>886.77848239436605</v>
      </c>
      <c r="AP228" s="47">
        <v>735.28599999999994</v>
      </c>
      <c r="AQ228" s="46">
        <v>1.20603205065018</v>
      </c>
      <c r="AR228" s="42">
        <v>0.01</v>
      </c>
      <c r="AS228" s="14"/>
      <c r="AT228" s="39">
        <v>2166.3594199999998</v>
      </c>
      <c r="AU228" s="16">
        <v>762.80261267605601</v>
      </c>
      <c r="AV228" s="48">
        <v>630</v>
      </c>
      <c r="AW228" s="46">
        <v>1.2107977978985001</v>
      </c>
      <c r="AX228" s="15">
        <v>1.4999999999999999E-2</v>
      </c>
      <c r="AY228" s="3"/>
      <c r="AZ228" s="39">
        <v>234.3</v>
      </c>
      <c r="BA228" s="16">
        <v>82.5</v>
      </c>
      <c r="BB228" s="40">
        <v>70</v>
      </c>
      <c r="BC228" s="44">
        <v>1.1785714285714299</v>
      </c>
      <c r="BD228" s="15">
        <v>1.7999999999999999E-2</v>
      </c>
      <c r="BE228" s="14"/>
      <c r="BF228" s="13">
        <v>-82</v>
      </c>
      <c r="BG228" s="16">
        <v>-28.873239436619698</v>
      </c>
      <c r="BH228" s="40">
        <v>100</v>
      </c>
      <c r="BI228" s="15">
        <v>-0.28999999999999998</v>
      </c>
      <c r="BJ228" s="14"/>
      <c r="BK228" s="49">
        <v>1.4976174268209699E-2</v>
      </c>
      <c r="BL228" s="52">
        <v>1.6757271759233298E-2</v>
      </c>
      <c r="BM228" s="54">
        <v>0.118928737014257</v>
      </c>
      <c r="BN228" s="3"/>
      <c r="BO228" s="14"/>
    </row>
    <row r="229" spans="1:67" s="1" customFormat="1" ht="21.4" customHeight="1" x14ac:dyDescent="0.2">
      <c r="A229" s="32" t="s">
        <v>39</v>
      </c>
      <c r="B229" s="32" t="s">
        <v>46</v>
      </c>
      <c r="C229" s="137" t="s">
        <v>324</v>
      </c>
      <c r="D229" s="138">
        <v>2.48</v>
      </c>
      <c r="E229" s="139"/>
      <c r="F229" s="140">
        <f t="shared" si="17"/>
        <v>3.95E-2</v>
      </c>
      <c r="G229" s="15">
        <f t="shared" si="18"/>
        <v>3.95E-2</v>
      </c>
      <c r="H229" s="15">
        <f t="shared" si="19"/>
        <v>3.4500000000000003E-2</v>
      </c>
      <c r="I229" s="34">
        <v>2.5000000000000001E-3</v>
      </c>
      <c r="J229" s="34">
        <v>2.5000000000000001E-3</v>
      </c>
      <c r="K229" s="35">
        <v>0</v>
      </c>
      <c r="L229" s="15">
        <v>2.9499999999999998E-2</v>
      </c>
      <c r="M229" s="14"/>
      <c r="N229" s="36">
        <v>3</v>
      </c>
      <c r="O229" s="3"/>
      <c r="P229" s="46">
        <v>0.90900000000000003</v>
      </c>
      <c r="Q229" s="38">
        <v>0.7</v>
      </c>
      <c r="R229" s="37">
        <v>1.4999999999999999E-2</v>
      </c>
      <c r="S229" s="3"/>
      <c r="T229" s="13">
        <v>61</v>
      </c>
      <c r="U229" s="39">
        <v>24.596774193548399</v>
      </c>
      <c r="V229" s="40">
        <v>32</v>
      </c>
      <c r="W229" s="41">
        <v>0.76864919354838701</v>
      </c>
      <c r="X229" s="42"/>
      <c r="Y229" s="3"/>
      <c r="Z229" s="13">
        <v>72</v>
      </c>
      <c r="AA229" s="39">
        <v>29.0322580645161</v>
      </c>
      <c r="AB229" s="43">
        <v>38</v>
      </c>
      <c r="AC229" s="41">
        <v>0.76400679117147696</v>
      </c>
      <c r="AD229" s="42"/>
      <c r="AE229" s="3"/>
      <c r="AF229" s="45">
        <v>481</v>
      </c>
      <c r="AG229" s="16">
        <v>193.95161290322599</v>
      </c>
      <c r="AH229" s="43">
        <v>140</v>
      </c>
      <c r="AI229" s="46">
        <v>1.38536866359447</v>
      </c>
      <c r="AJ229" s="15">
        <v>0.01</v>
      </c>
      <c r="AK229" s="37">
        <v>0.63157894736842102</v>
      </c>
      <c r="AL229" s="84">
        <f t="shared" si="20"/>
        <v>1.4999999999999999E-2</v>
      </c>
      <c r="AM229" s="3"/>
      <c r="AN229" s="39">
        <v>2235.1106599999998</v>
      </c>
      <c r="AO229" s="39">
        <v>901.25429838709704</v>
      </c>
      <c r="AP229" s="47">
        <v>828.95799999999997</v>
      </c>
      <c r="AQ229" s="44">
        <v>1.0872134636339801</v>
      </c>
      <c r="AR229" s="42">
        <v>4.4999999999999997E-3</v>
      </c>
      <c r="AS229" s="14"/>
      <c r="AT229" s="39">
        <v>1150.7769000000001</v>
      </c>
      <c r="AU229" s="16">
        <v>464.02294354838699</v>
      </c>
      <c r="AV229" s="48">
        <v>630</v>
      </c>
      <c r="AW229" s="41">
        <v>0.73654435483870995</v>
      </c>
      <c r="AX229" s="15"/>
      <c r="AY229" s="3"/>
      <c r="AZ229" s="39">
        <v>121.8</v>
      </c>
      <c r="BA229" s="16">
        <v>49.112903225806399</v>
      </c>
      <c r="BB229" s="40">
        <v>70</v>
      </c>
      <c r="BC229" s="41">
        <v>0.70161290322580605</v>
      </c>
      <c r="BD229" s="15"/>
      <c r="BE229" s="14"/>
      <c r="BF229" s="13">
        <v>-84</v>
      </c>
      <c r="BG229" s="16">
        <v>-33.870967741935502</v>
      </c>
      <c r="BH229" s="40">
        <v>100</v>
      </c>
      <c r="BI229" s="15">
        <v>-0.34</v>
      </c>
      <c r="BJ229" s="14"/>
      <c r="BK229" s="49">
        <v>1.21278941565601E-2</v>
      </c>
      <c r="BL229" s="52">
        <v>1.02773988176444E-2</v>
      </c>
      <c r="BM229" s="51">
        <v>-0.15258175203604901</v>
      </c>
      <c r="BN229" s="3"/>
      <c r="BO229" s="14"/>
    </row>
    <row r="230" spans="1:67" s="1" customFormat="1" ht="21.4" customHeight="1" x14ac:dyDescent="0.2">
      <c r="A230" s="32" t="s">
        <v>39</v>
      </c>
      <c r="B230" s="32" t="s">
        <v>46</v>
      </c>
      <c r="C230" s="137" t="s">
        <v>325</v>
      </c>
      <c r="D230" s="138">
        <v>3.76</v>
      </c>
      <c r="E230" s="139"/>
      <c r="F230" s="140">
        <f t="shared" si="17"/>
        <v>5.0750000000000003E-2</v>
      </c>
      <c r="G230" s="15">
        <f t="shared" si="18"/>
        <v>5.0750000000000003E-2</v>
      </c>
      <c r="H230" s="15">
        <f t="shared" si="19"/>
        <v>5.0750000000000003E-2</v>
      </c>
      <c r="I230" s="34">
        <v>2.5000000000000001E-3</v>
      </c>
      <c r="J230" s="34">
        <v>2.5000000000000001E-3</v>
      </c>
      <c r="K230" s="35">
        <v>0</v>
      </c>
      <c r="L230" s="15">
        <v>4.5749999999999999E-2</v>
      </c>
      <c r="M230" s="14"/>
      <c r="N230" s="36">
        <v>5</v>
      </c>
      <c r="O230" s="3"/>
      <c r="P230" s="44">
        <v>0.754</v>
      </c>
      <c r="Q230" s="38">
        <v>0.7</v>
      </c>
      <c r="R230" s="37">
        <v>5.2500000000000003E-3</v>
      </c>
      <c r="S230" s="3"/>
      <c r="T230" s="13">
        <v>107</v>
      </c>
      <c r="U230" s="39">
        <v>28.4574468085106</v>
      </c>
      <c r="V230" s="40">
        <v>32</v>
      </c>
      <c r="W230" s="37">
        <v>0.88929521276595702</v>
      </c>
      <c r="X230" s="42"/>
      <c r="Y230" s="3"/>
      <c r="Z230" s="13">
        <v>180</v>
      </c>
      <c r="AA230" s="39">
        <v>47.872340425531902</v>
      </c>
      <c r="AB230" s="43">
        <v>38</v>
      </c>
      <c r="AC230" s="46">
        <v>1.25979843225084</v>
      </c>
      <c r="AD230" s="42">
        <v>0.01</v>
      </c>
      <c r="AE230" s="3"/>
      <c r="AF230" s="45">
        <v>639</v>
      </c>
      <c r="AG230" s="16">
        <v>169.94680851063799</v>
      </c>
      <c r="AH230" s="43">
        <v>140</v>
      </c>
      <c r="AI230" s="46">
        <v>1.2139057750759901</v>
      </c>
      <c r="AJ230" s="15">
        <v>0.01</v>
      </c>
      <c r="AK230" s="37">
        <v>0.3</v>
      </c>
      <c r="AL230" s="84">
        <f t="shared" si="20"/>
        <v>0.01</v>
      </c>
      <c r="AM230" s="3"/>
      <c r="AN230" s="39">
        <v>3850.8485099999998</v>
      </c>
      <c r="AO230" s="39">
        <v>1024.1618377659599</v>
      </c>
      <c r="AP230" s="47">
        <v>847.97799999999995</v>
      </c>
      <c r="AQ230" s="46">
        <v>1.2077693498722399</v>
      </c>
      <c r="AR230" s="42">
        <v>0.01</v>
      </c>
      <c r="AS230" s="14"/>
      <c r="AT230" s="39">
        <v>2700.01505</v>
      </c>
      <c r="AU230" s="16">
        <v>718.08910904255299</v>
      </c>
      <c r="AV230" s="48">
        <v>630</v>
      </c>
      <c r="AW230" s="44">
        <v>1.1398239826072301</v>
      </c>
      <c r="AX230" s="15">
        <v>1.0500000000000001E-2</v>
      </c>
      <c r="AY230" s="3"/>
      <c r="AZ230" s="39">
        <v>191.1</v>
      </c>
      <c r="BA230" s="16">
        <v>50.824468085106403</v>
      </c>
      <c r="BB230" s="40">
        <v>70</v>
      </c>
      <c r="BC230" s="41">
        <v>0.72606382978723405</v>
      </c>
      <c r="BD230" s="15"/>
      <c r="BE230" s="14"/>
      <c r="BF230" s="13">
        <v>324</v>
      </c>
      <c r="BG230" s="16">
        <v>86.170212765957402</v>
      </c>
      <c r="BH230" s="40">
        <v>100</v>
      </c>
      <c r="BI230" s="15">
        <v>0.86</v>
      </c>
      <c r="BJ230" s="14"/>
      <c r="BK230" s="49">
        <v>1.6293279022403299E-2</v>
      </c>
      <c r="BL230" s="52">
        <v>1.4495843103815799E-2</v>
      </c>
      <c r="BM230" s="51">
        <v>-0.11031762950330801</v>
      </c>
      <c r="BN230" s="3"/>
      <c r="BO230" s="14"/>
    </row>
    <row r="231" spans="1:67" s="1" customFormat="1" ht="21.4" customHeight="1" x14ac:dyDescent="0.2">
      <c r="A231" s="32" t="s">
        <v>39</v>
      </c>
      <c r="B231" s="32" t="s">
        <v>46</v>
      </c>
      <c r="C231" s="137" t="s">
        <v>326</v>
      </c>
      <c r="D231" s="138">
        <v>4.62</v>
      </c>
      <c r="E231" s="139"/>
      <c r="F231" s="140">
        <f t="shared" si="17"/>
        <v>2.4500000000000001E-2</v>
      </c>
      <c r="G231" s="15">
        <f t="shared" si="18"/>
        <v>2.4500000000000001E-2</v>
      </c>
      <c r="H231" s="15">
        <f t="shared" si="19"/>
        <v>2.4500000000000001E-2</v>
      </c>
      <c r="I231" s="34">
        <v>0</v>
      </c>
      <c r="J231" s="34">
        <v>0</v>
      </c>
      <c r="K231" s="35">
        <v>0</v>
      </c>
      <c r="L231" s="15">
        <v>2.4500000000000001E-2</v>
      </c>
      <c r="M231" s="14"/>
      <c r="N231" s="36">
        <v>4</v>
      </c>
      <c r="O231" s="3"/>
      <c r="P231" s="44">
        <v>0.72299999999999998</v>
      </c>
      <c r="Q231" s="38">
        <v>0.7</v>
      </c>
      <c r="R231" s="37">
        <v>2.2499999999999998E-3</v>
      </c>
      <c r="S231" s="3"/>
      <c r="T231" s="13">
        <v>111</v>
      </c>
      <c r="U231" s="39">
        <v>24.025974025974001</v>
      </c>
      <c r="V231" s="40">
        <v>32</v>
      </c>
      <c r="W231" s="41">
        <v>0.75081168831168799</v>
      </c>
      <c r="X231" s="42"/>
      <c r="Y231" s="3"/>
      <c r="Z231" s="13">
        <v>235</v>
      </c>
      <c r="AA231" s="39">
        <v>50.8658008658009</v>
      </c>
      <c r="AB231" s="43">
        <v>38</v>
      </c>
      <c r="AC231" s="46">
        <v>1.3385737069947601</v>
      </c>
      <c r="AD231" s="42">
        <v>0.01</v>
      </c>
      <c r="AE231" s="3"/>
      <c r="AF231" s="45">
        <v>813</v>
      </c>
      <c r="AG231" s="16">
        <v>175.97402597402601</v>
      </c>
      <c r="AH231" s="43">
        <v>140</v>
      </c>
      <c r="AI231" s="46">
        <v>1.2569573283858999</v>
      </c>
      <c r="AJ231" s="15">
        <v>0.01</v>
      </c>
      <c r="AK231" s="37">
        <v>0.37931034482758619</v>
      </c>
      <c r="AL231" s="84">
        <f t="shared" si="20"/>
        <v>0.01</v>
      </c>
      <c r="AM231" s="3"/>
      <c r="AN231" s="39">
        <v>3113.2951200000002</v>
      </c>
      <c r="AO231" s="39">
        <v>673.87340259740301</v>
      </c>
      <c r="AP231" s="47">
        <v>697</v>
      </c>
      <c r="AQ231" s="37">
        <v>0.96681980286571401</v>
      </c>
      <c r="AR231" s="42"/>
      <c r="AS231" s="14"/>
      <c r="AT231" s="39">
        <v>2989.91066</v>
      </c>
      <c r="AU231" s="16">
        <v>647.16680952381</v>
      </c>
      <c r="AV231" s="48">
        <v>630</v>
      </c>
      <c r="AW231" s="44">
        <v>1.02724890400605</v>
      </c>
      <c r="AX231" s="15">
        <v>2.2499999999999998E-3</v>
      </c>
      <c r="AY231" s="3"/>
      <c r="AZ231" s="39">
        <v>211.3</v>
      </c>
      <c r="BA231" s="16">
        <v>45.735930735930701</v>
      </c>
      <c r="BB231" s="40">
        <v>70</v>
      </c>
      <c r="BC231" s="41">
        <v>0.65337043908472503</v>
      </c>
      <c r="BD231" s="15"/>
      <c r="BE231" s="14"/>
      <c r="BF231" s="13">
        <v>-46</v>
      </c>
      <c r="BG231" s="16">
        <v>-9.9567099567099593</v>
      </c>
      <c r="BH231" s="40">
        <v>100</v>
      </c>
      <c r="BI231" s="15">
        <v>-0.1</v>
      </c>
      <c r="BJ231" s="14"/>
      <c r="BK231" s="49">
        <v>2.6383859286083802E-2</v>
      </c>
      <c r="BL231" s="49">
        <v>2.6377746773631E-2</v>
      </c>
      <c r="BM231" s="50">
        <v>-2.31676207279712E-4</v>
      </c>
      <c r="BN231" s="3"/>
      <c r="BO231" s="14"/>
    </row>
    <row r="232" spans="1:67" s="1" customFormat="1" ht="21.4" customHeight="1" x14ac:dyDescent="0.2">
      <c r="A232" s="32" t="s">
        <v>39</v>
      </c>
      <c r="B232" s="32" t="s">
        <v>46</v>
      </c>
      <c r="C232" s="137" t="s">
        <v>327</v>
      </c>
      <c r="D232" s="138">
        <v>7.22</v>
      </c>
      <c r="E232" s="139"/>
      <c r="F232" s="140">
        <f t="shared" si="17"/>
        <v>4.3249999999999997E-2</v>
      </c>
      <c r="G232" s="15">
        <f t="shared" si="18"/>
        <v>4.3249999999999997E-2</v>
      </c>
      <c r="H232" s="15">
        <f t="shared" si="19"/>
        <v>3.8249999999999999E-2</v>
      </c>
      <c r="I232" s="34"/>
      <c r="J232" s="34">
        <v>2.5000000000000001E-3</v>
      </c>
      <c r="K232" s="35">
        <v>0</v>
      </c>
      <c r="L232" s="15">
        <v>3.5749999999999997E-2</v>
      </c>
      <c r="M232" s="14"/>
      <c r="N232" s="36">
        <v>4</v>
      </c>
      <c r="O232" s="3"/>
      <c r="P232" s="44">
        <v>0.79400000000000004</v>
      </c>
      <c r="Q232" s="38">
        <v>0.7</v>
      </c>
      <c r="R232" s="37">
        <v>9.75E-3</v>
      </c>
      <c r="S232" s="3"/>
      <c r="T232" s="13">
        <v>161</v>
      </c>
      <c r="U232" s="39">
        <v>22.2991689750692</v>
      </c>
      <c r="V232" s="40">
        <v>32</v>
      </c>
      <c r="W232" s="41">
        <v>0.69684903047091395</v>
      </c>
      <c r="X232" s="42"/>
      <c r="Y232" s="3"/>
      <c r="Z232" s="13">
        <v>306</v>
      </c>
      <c r="AA232" s="39">
        <v>42.382271468143998</v>
      </c>
      <c r="AB232" s="43">
        <v>38</v>
      </c>
      <c r="AC232" s="44">
        <v>1.1153229333722099</v>
      </c>
      <c r="AD232" s="42">
        <v>6.0000000000000001E-3</v>
      </c>
      <c r="AE232" s="3"/>
      <c r="AF232" s="45">
        <v>1431</v>
      </c>
      <c r="AG232" s="16">
        <v>198.19944598338</v>
      </c>
      <c r="AH232" s="43">
        <v>140</v>
      </c>
      <c r="AI232" s="46">
        <v>1.4157103284527099</v>
      </c>
      <c r="AJ232" s="15">
        <v>0.01</v>
      </c>
      <c r="AK232" s="37">
        <v>0.53723404255319152</v>
      </c>
      <c r="AL232" s="84">
        <f t="shared" si="20"/>
        <v>1.4999999999999999E-2</v>
      </c>
      <c r="AM232" s="3"/>
      <c r="AN232" s="39">
        <v>7396.9799300000004</v>
      </c>
      <c r="AO232" s="39">
        <v>1024.51245567867</v>
      </c>
      <c r="AP232" s="47">
        <v>834.81</v>
      </c>
      <c r="AQ232" s="46">
        <v>1.22724027704348</v>
      </c>
      <c r="AR232" s="42">
        <v>0.01</v>
      </c>
      <c r="AS232" s="14"/>
      <c r="AT232" s="39">
        <v>3469.3177000000001</v>
      </c>
      <c r="AU232" s="16">
        <v>480.51491689750702</v>
      </c>
      <c r="AV232" s="48">
        <v>630</v>
      </c>
      <c r="AW232" s="41">
        <v>0.76272209031350302</v>
      </c>
      <c r="AX232" s="15"/>
      <c r="AY232" s="3"/>
      <c r="AZ232" s="39">
        <v>367.8</v>
      </c>
      <c r="BA232" s="16">
        <v>50.9418282548476</v>
      </c>
      <c r="BB232" s="40">
        <v>70</v>
      </c>
      <c r="BC232" s="41">
        <v>0.72774040364068104</v>
      </c>
      <c r="BD232" s="15"/>
      <c r="BE232" s="14"/>
      <c r="BF232" s="13">
        <v>-208</v>
      </c>
      <c r="BG232" s="16">
        <v>-28.808864265928001</v>
      </c>
      <c r="BH232" s="40">
        <v>100</v>
      </c>
      <c r="BI232" s="15">
        <v>-0.28999999999999998</v>
      </c>
      <c r="BJ232" s="14"/>
      <c r="BK232" s="49">
        <v>9.3179276928810999E-3</v>
      </c>
      <c r="BL232" s="52">
        <v>1.05518981111179E-2</v>
      </c>
      <c r="BM232" s="54">
        <v>0.132429705285173</v>
      </c>
      <c r="BN232" s="3"/>
      <c r="BO232" s="14"/>
    </row>
    <row r="233" spans="1:67" s="1" customFormat="1" ht="21.4" customHeight="1" x14ac:dyDescent="0.2">
      <c r="A233" s="32" t="s">
        <v>39</v>
      </c>
      <c r="B233" s="32" t="s">
        <v>46</v>
      </c>
      <c r="C233" s="137" t="s">
        <v>328</v>
      </c>
      <c r="D233" s="138">
        <v>4.72</v>
      </c>
      <c r="E233" s="139"/>
      <c r="F233" s="140">
        <f t="shared" si="17"/>
        <v>5.8250000000000003E-2</v>
      </c>
      <c r="G233" s="15">
        <f t="shared" si="18"/>
        <v>5.8250000000000003E-2</v>
      </c>
      <c r="H233" s="15">
        <f t="shared" si="19"/>
        <v>5.3249999999999999E-2</v>
      </c>
      <c r="I233" s="34">
        <v>0</v>
      </c>
      <c r="J233" s="34">
        <v>0</v>
      </c>
      <c r="K233" s="35">
        <v>0</v>
      </c>
      <c r="L233" s="15">
        <v>5.3249999999999999E-2</v>
      </c>
      <c r="M233" s="14"/>
      <c r="N233" s="36">
        <v>6</v>
      </c>
      <c r="O233" s="3"/>
      <c r="P233" s="44">
        <v>0.74199999999999999</v>
      </c>
      <c r="Q233" s="38">
        <v>0.7</v>
      </c>
      <c r="R233" s="37">
        <v>4.4999999999999997E-3</v>
      </c>
      <c r="S233" s="3"/>
      <c r="T233" s="13">
        <v>128</v>
      </c>
      <c r="U233" s="39">
        <v>27.118644067796598</v>
      </c>
      <c r="V233" s="40">
        <v>32</v>
      </c>
      <c r="W233" s="37">
        <v>0.84745762711864403</v>
      </c>
      <c r="X233" s="42"/>
      <c r="Y233" s="3"/>
      <c r="Z233" s="13">
        <v>219</v>
      </c>
      <c r="AA233" s="39">
        <v>46.3983050847458</v>
      </c>
      <c r="AB233" s="43">
        <v>38</v>
      </c>
      <c r="AC233" s="46">
        <v>1.2210080285459399</v>
      </c>
      <c r="AD233" s="42">
        <v>0.01</v>
      </c>
      <c r="AE233" s="3"/>
      <c r="AF233" s="45">
        <v>828</v>
      </c>
      <c r="AG233" s="16">
        <v>175.42372881355899</v>
      </c>
      <c r="AH233" s="43">
        <v>140</v>
      </c>
      <c r="AI233" s="46">
        <v>1.25302663438256</v>
      </c>
      <c r="AJ233" s="15">
        <v>0.01</v>
      </c>
      <c r="AK233" s="37">
        <v>0.61290322580645162</v>
      </c>
      <c r="AL233" s="84">
        <f t="shared" si="20"/>
        <v>1.4999999999999999E-2</v>
      </c>
      <c r="AM233" s="3"/>
      <c r="AN233" s="39">
        <v>4235.7069099999999</v>
      </c>
      <c r="AO233" s="39">
        <v>897.39553177966104</v>
      </c>
      <c r="AP233" s="47">
        <v>712.24099999999999</v>
      </c>
      <c r="AQ233" s="46">
        <v>1.2599605074401199</v>
      </c>
      <c r="AR233" s="42">
        <v>0.01</v>
      </c>
      <c r="AS233" s="14"/>
      <c r="AT233" s="39">
        <v>4229.4351500000002</v>
      </c>
      <c r="AU233" s="16">
        <v>896.06676906779705</v>
      </c>
      <c r="AV233" s="48">
        <v>630</v>
      </c>
      <c r="AW233" s="46">
        <v>1.4223282048695201</v>
      </c>
      <c r="AX233" s="15">
        <v>1.4999999999999999E-2</v>
      </c>
      <c r="AY233" s="3"/>
      <c r="AZ233" s="39">
        <v>314.8</v>
      </c>
      <c r="BA233" s="16">
        <v>66.694915254237301</v>
      </c>
      <c r="BB233" s="40">
        <v>70</v>
      </c>
      <c r="BC233" s="44">
        <v>0.95278450363196099</v>
      </c>
      <c r="BD233" s="15">
        <v>3.7499999999999999E-3</v>
      </c>
      <c r="BE233" s="14"/>
      <c r="BF233" s="13">
        <v>-128</v>
      </c>
      <c r="BG233" s="16">
        <v>-27.118644067796598</v>
      </c>
      <c r="BH233" s="40">
        <v>100</v>
      </c>
      <c r="BI233" s="15">
        <v>-0.27</v>
      </c>
      <c r="BJ233" s="14"/>
      <c r="BK233" s="49">
        <v>2.20741357767597E-2</v>
      </c>
      <c r="BL233" s="49">
        <v>2.00362394591958E-2</v>
      </c>
      <c r="BM233" s="50">
        <v>-9.2320548273036096E-2</v>
      </c>
      <c r="BN233" s="3"/>
      <c r="BO233" s="14"/>
    </row>
    <row r="234" spans="1:67" s="1" customFormat="1" ht="21.4" customHeight="1" x14ac:dyDescent="0.2">
      <c r="A234" s="32" t="s">
        <v>39</v>
      </c>
      <c r="B234" s="32" t="s">
        <v>46</v>
      </c>
      <c r="C234" s="137" t="s">
        <v>329</v>
      </c>
      <c r="D234" s="138">
        <v>3.04</v>
      </c>
      <c r="E234" s="139"/>
      <c r="F234" s="140">
        <f t="shared" si="17"/>
        <v>6.3500000000000001E-2</v>
      </c>
      <c r="G234" s="15">
        <f t="shared" si="18"/>
        <v>6.3500000000000001E-2</v>
      </c>
      <c r="H234" s="15">
        <f t="shared" si="19"/>
        <v>6.3500000000000001E-2</v>
      </c>
      <c r="I234" s="34">
        <v>0</v>
      </c>
      <c r="J234" s="34">
        <v>2.5000000000000001E-3</v>
      </c>
      <c r="K234" s="35">
        <v>0</v>
      </c>
      <c r="L234" s="15">
        <v>6.0999999999999999E-2</v>
      </c>
      <c r="M234" s="14"/>
      <c r="N234" s="36">
        <v>6</v>
      </c>
      <c r="O234" s="3"/>
      <c r="P234" s="44">
        <v>0.77300000000000002</v>
      </c>
      <c r="Q234" s="38">
        <v>0.7</v>
      </c>
      <c r="R234" s="37">
        <v>7.4999999999999997E-3</v>
      </c>
      <c r="S234" s="3"/>
      <c r="T234" s="13">
        <v>79</v>
      </c>
      <c r="U234" s="39">
        <v>25.986842105263101</v>
      </c>
      <c r="V234" s="40">
        <v>32</v>
      </c>
      <c r="W234" s="37">
        <v>0.81208881578947301</v>
      </c>
      <c r="X234" s="42"/>
      <c r="Y234" s="3"/>
      <c r="Z234" s="13">
        <v>130</v>
      </c>
      <c r="AA234" s="39">
        <v>42.7631578947368</v>
      </c>
      <c r="AB234" s="43">
        <v>38</v>
      </c>
      <c r="AC234" s="44">
        <v>1.1253462603878099</v>
      </c>
      <c r="AD234" s="42">
        <v>6.4999999999999997E-3</v>
      </c>
      <c r="AE234" s="3"/>
      <c r="AF234" s="45">
        <v>514</v>
      </c>
      <c r="AG234" s="16">
        <v>169.07894736842101</v>
      </c>
      <c r="AH234" s="43">
        <v>140</v>
      </c>
      <c r="AI234" s="46">
        <v>1.2077067669172901</v>
      </c>
      <c r="AJ234" s="15">
        <v>0.01</v>
      </c>
      <c r="AK234" s="37">
        <v>0.29629629629629628</v>
      </c>
      <c r="AL234" s="84">
        <f t="shared" si="20"/>
        <v>0.01</v>
      </c>
      <c r="AM234" s="3"/>
      <c r="AN234" s="39">
        <v>3014.19409</v>
      </c>
      <c r="AO234" s="39">
        <v>991.51121381578901</v>
      </c>
      <c r="AP234" s="47">
        <v>826.702</v>
      </c>
      <c r="AQ234" s="46">
        <v>1.19935746353074</v>
      </c>
      <c r="AR234" s="42">
        <v>0.01</v>
      </c>
      <c r="AS234" s="14"/>
      <c r="AT234" s="39">
        <v>2194.5412900000001</v>
      </c>
      <c r="AU234" s="16">
        <v>721.88858223684201</v>
      </c>
      <c r="AV234" s="48">
        <v>630</v>
      </c>
      <c r="AW234" s="44">
        <v>1.1458548924394301</v>
      </c>
      <c r="AX234" s="15">
        <v>1.125E-2</v>
      </c>
      <c r="AY234" s="3"/>
      <c r="AZ234" s="39">
        <v>238.9</v>
      </c>
      <c r="BA234" s="16">
        <v>78.585526315789494</v>
      </c>
      <c r="BB234" s="40">
        <v>70</v>
      </c>
      <c r="BC234" s="44">
        <v>1.1226503759398501</v>
      </c>
      <c r="BD234" s="15">
        <v>1.575E-2</v>
      </c>
      <c r="BE234" s="14"/>
      <c r="BF234" s="13">
        <v>-160</v>
      </c>
      <c r="BG234" s="16">
        <v>-52.631578947368403</v>
      </c>
      <c r="BH234" s="40">
        <v>100</v>
      </c>
      <c r="BI234" s="15">
        <v>-0.53</v>
      </c>
      <c r="BJ234" s="14"/>
      <c r="BK234" s="49">
        <v>1.0031347962382401E-2</v>
      </c>
      <c r="BL234" s="52">
        <v>1.10165509319689E-2</v>
      </c>
      <c r="BM234" s="50">
        <v>9.8212421030654903E-2</v>
      </c>
      <c r="BN234" s="3"/>
      <c r="BO234" s="14"/>
    </row>
    <row r="235" spans="1:67" s="1" customFormat="1" ht="21.4" customHeight="1" x14ac:dyDescent="0.2">
      <c r="A235" s="32" t="s">
        <v>39</v>
      </c>
      <c r="B235" s="32" t="s">
        <v>46</v>
      </c>
      <c r="C235" s="137" t="s">
        <v>330</v>
      </c>
      <c r="D235" s="138">
        <v>2.79</v>
      </c>
      <c r="E235" s="139"/>
      <c r="F235" s="140">
        <f t="shared" si="17"/>
        <v>5.3499999999999999E-2</v>
      </c>
      <c r="G235" s="15">
        <f t="shared" si="18"/>
        <v>5.3499999999999999E-2</v>
      </c>
      <c r="H235" s="15">
        <f t="shared" si="19"/>
        <v>5.3499999999999999E-2</v>
      </c>
      <c r="I235" s="34"/>
      <c r="J235" s="34">
        <v>2.5000000000000001E-3</v>
      </c>
      <c r="K235" s="35">
        <v>0</v>
      </c>
      <c r="L235" s="15">
        <v>5.0999999999999997E-2</v>
      </c>
      <c r="M235" s="14"/>
      <c r="N235" s="36">
        <v>5</v>
      </c>
      <c r="O235" s="3"/>
      <c r="P235" s="44">
        <v>0.79800000000000004</v>
      </c>
      <c r="Q235" s="38">
        <v>0.7</v>
      </c>
      <c r="R235" s="37">
        <v>1.0500000000000001E-2</v>
      </c>
      <c r="S235" s="3"/>
      <c r="T235" s="13">
        <v>74</v>
      </c>
      <c r="U235" s="39">
        <v>26.523297491039401</v>
      </c>
      <c r="V235" s="40">
        <v>32</v>
      </c>
      <c r="W235" s="37">
        <v>0.82885304659498205</v>
      </c>
      <c r="X235" s="42"/>
      <c r="Y235" s="3"/>
      <c r="Z235" s="13">
        <v>128</v>
      </c>
      <c r="AA235" s="39">
        <v>45.878136200716803</v>
      </c>
      <c r="AB235" s="43">
        <v>38</v>
      </c>
      <c r="AC235" s="46">
        <v>1.2073193737030701</v>
      </c>
      <c r="AD235" s="42">
        <v>0.01</v>
      </c>
      <c r="AE235" s="3"/>
      <c r="AF235" s="45">
        <v>570</v>
      </c>
      <c r="AG235" s="16">
        <v>204.30107526881699</v>
      </c>
      <c r="AH235" s="43">
        <v>140</v>
      </c>
      <c r="AI235" s="46">
        <v>1.4592933947772599</v>
      </c>
      <c r="AJ235" s="15">
        <v>0.01</v>
      </c>
      <c r="AK235" s="37">
        <v>0.29166666666666669</v>
      </c>
      <c r="AL235" s="84">
        <f t="shared" si="20"/>
        <v>0.01</v>
      </c>
      <c r="AM235" s="3"/>
      <c r="AN235" s="39">
        <v>2194.0258199999998</v>
      </c>
      <c r="AO235" s="39">
        <v>786.38918279569896</v>
      </c>
      <c r="AP235" s="47">
        <v>708.101</v>
      </c>
      <c r="AQ235" s="44">
        <v>1.11056075728702</v>
      </c>
      <c r="AR235" s="42">
        <v>5.4999999999999997E-3</v>
      </c>
      <c r="AS235" s="14"/>
      <c r="AT235" s="39">
        <v>2124.7062299999998</v>
      </c>
      <c r="AU235" s="16">
        <v>761.54345161290303</v>
      </c>
      <c r="AV235" s="48">
        <v>630</v>
      </c>
      <c r="AW235" s="46">
        <v>1.2087991295442899</v>
      </c>
      <c r="AX235" s="15">
        <v>1.4999999999999999E-2</v>
      </c>
      <c r="AY235" s="3"/>
      <c r="AZ235" s="39">
        <v>161.1</v>
      </c>
      <c r="BA235" s="16">
        <v>57.741935483871003</v>
      </c>
      <c r="BB235" s="40">
        <v>70</v>
      </c>
      <c r="BC235" s="37">
        <v>0.82488479262672798</v>
      </c>
      <c r="BD235" s="15"/>
      <c r="BE235" s="14"/>
      <c r="BF235" s="13">
        <v>-32</v>
      </c>
      <c r="BG235" s="16">
        <v>-11.469534050179201</v>
      </c>
      <c r="BH235" s="40">
        <v>100</v>
      </c>
      <c r="BI235" s="15">
        <v>-0.11</v>
      </c>
      <c r="BJ235" s="14"/>
      <c r="BK235" s="49">
        <v>4.8543689320388302E-3</v>
      </c>
      <c r="BL235" s="52">
        <v>9.4354709739325106E-3</v>
      </c>
      <c r="BM235" s="54">
        <v>0.94370702063009704</v>
      </c>
      <c r="BN235" s="3"/>
      <c r="BO235" s="14"/>
    </row>
    <row r="236" spans="1:67" s="1" customFormat="1" ht="21.4" customHeight="1" x14ac:dyDescent="0.2">
      <c r="A236" s="32" t="s">
        <v>39</v>
      </c>
      <c r="B236" s="32" t="s">
        <v>55</v>
      </c>
      <c r="C236" s="137" t="s">
        <v>331</v>
      </c>
      <c r="D236" s="138">
        <v>3.51</v>
      </c>
      <c r="E236" s="139"/>
      <c r="F236" s="140">
        <f t="shared" si="17"/>
        <v>7.0629999999999998E-2</v>
      </c>
      <c r="G236" s="15">
        <f t="shared" si="18"/>
        <v>7.0629999999999998E-2</v>
      </c>
      <c r="H236" s="15">
        <f t="shared" si="19"/>
        <v>6.5629999999999994E-2</v>
      </c>
      <c r="I236" s="34">
        <v>-2.5000000000000001E-3</v>
      </c>
      <c r="J236" s="34">
        <v>0</v>
      </c>
      <c r="K236" s="35">
        <v>0</v>
      </c>
      <c r="L236" s="15">
        <v>6.8129999999999996E-2</v>
      </c>
      <c r="M236" s="14"/>
      <c r="N236" s="36">
        <v>6</v>
      </c>
      <c r="O236" s="3"/>
      <c r="P236" s="44">
        <v>0.78700000000000003</v>
      </c>
      <c r="Q236" s="38">
        <v>0.7</v>
      </c>
      <c r="R236" s="37">
        <v>8.9999999999999993E-3</v>
      </c>
      <c r="S236" s="3"/>
      <c r="T236" s="13">
        <v>101</v>
      </c>
      <c r="U236" s="39">
        <v>28.774928774928799</v>
      </c>
      <c r="V236" s="40">
        <v>32</v>
      </c>
      <c r="W236" s="37">
        <v>0.89921652421652398</v>
      </c>
      <c r="X236" s="42"/>
      <c r="Y236" s="3"/>
      <c r="Z236" s="13">
        <v>185</v>
      </c>
      <c r="AA236" s="39">
        <v>52.706552706552699</v>
      </c>
      <c r="AB236" s="43">
        <v>38</v>
      </c>
      <c r="AC236" s="46">
        <v>1.3870145449092799</v>
      </c>
      <c r="AD236" s="42">
        <v>0.01</v>
      </c>
      <c r="AE236" s="3"/>
      <c r="AF236" s="45">
        <v>628</v>
      </c>
      <c r="AG236" s="16">
        <v>178.91737891737901</v>
      </c>
      <c r="AH236" s="43">
        <v>140</v>
      </c>
      <c r="AI236" s="46">
        <v>1.27798127798128</v>
      </c>
      <c r="AJ236" s="15">
        <v>0.01</v>
      </c>
      <c r="AK236" s="37">
        <v>0.51470588235294112</v>
      </c>
      <c r="AL236" s="84">
        <f t="shared" si="20"/>
        <v>1.4999999999999999E-2</v>
      </c>
      <c r="AM236" s="3"/>
      <c r="AN236" s="39">
        <v>2619.93878</v>
      </c>
      <c r="AO236" s="39">
        <v>746.42130484330505</v>
      </c>
      <c r="AP236" s="47">
        <v>697</v>
      </c>
      <c r="AQ236" s="44">
        <v>1.07090574582971</v>
      </c>
      <c r="AR236" s="42">
        <v>3.5000000000000001E-3</v>
      </c>
      <c r="AS236" s="14"/>
      <c r="AT236" s="39">
        <v>3215.96596</v>
      </c>
      <c r="AU236" s="16">
        <v>916.229618233618</v>
      </c>
      <c r="AV236" s="48">
        <v>630</v>
      </c>
      <c r="AW236" s="46">
        <v>1.45433272735495</v>
      </c>
      <c r="AX236" s="15">
        <v>1.4999999999999999E-2</v>
      </c>
      <c r="AY236" s="3"/>
      <c r="AZ236" s="39">
        <v>307.8</v>
      </c>
      <c r="BA236" s="16">
        <v>87.692307692307693</v>
      </c>
      <c r="BB236" s="40">
        <v>70</v>
      </c>
      <c r="BC236" s="44">
        <v>1.2527472527472501</v>
      </c>
      <c r="BD236" s="15">
        <v>2.0629999999999999E-2</v>
      </c>
      <c r="BE236" s="14"/>
      <c r="BF236" s="13">
        <v>-84</v>
      </c>
      <c r="BG236" s="16">
        <v>-23.9316239316239</v>
      </c>
      <c r="BH236" s="40">
        <v>100</v>
      </c>
      <c r="BI236" s="15">
        <v>-0.24</v>
      </c>
      <c r="BJ236" s="14"/>
      <c r="BK236" s="49">
        <v>1.6097560975609802E-2</v>
      </c>
      <c r="BL236" s="49">
        <v>1.8757900746238201E-2</v>
      </c>
      <c r="BM236" s="54">
        <v>0.165263531205703</v>
      </c>
      <c r="BN236" s="3"/>
      <c r="BO236" s="14"/>
    </row>
    <row r="237" spans="1:67" s="1" customFormat="1" ht="21.4" customHeight="1" x14ac:dyDescent="0.2">
      <c r="A237" s="32" t="s">
        <v>39</v>
      </c>
      <c r="B237" s="32" t="s">
        <v>55</v>
      </c>
      <c r="C237" s="137" t="s">
        <v>332</v>
      </c>
      <c r="D237" s="138">
        <v>2.7</v>
      </c>
      <c r="E237" s="139"/>
      <c r="F237" s="140">
        <f t="shared" si="17"/>
        <v>7.3000000000000009E-2</v>
      </c>
      <c r="G237" s="15">
        <f t="shared" si="18"/>
        <v>7.3000000000000009E-2</v>
      </c>
      <c r="H237" s="15">
        <f t="shared" si="19"/>
        <v>6.8000000000000005E-2</v>
      </c>
      <c r="I237" s="34">
        <v>2.5000000000000001E-3</v>
      </c>
      <c r="J237" s="34">
        <v>2.5000000000000001E-3</v>
      </c>
      <c r="K237" s="35">
        <v>0</v>
      </c>
      <c r="L237" s="15">
        <v>6.3E-2</v>
      </c>
      <c r="M237" s="14"/>
      <c r="N237" s="36">
        <v>6</v>
      </c>
      <c r="O237" s="3"/>
      <c r="P237" s="46">
        <v>0.86599999999999999</v>
      </c>
      <c r="Q237" s="38">
        <v>0.7</v>
      </c>
      <c r="R237" s="37">
        <v>1.4999999999999999E-2</v>
      </c>
      <c r="S237" s="3"/>
      <c r="T237" s="13">
        <v>58</v>
      </c>
      <c r="U237" s="39">
        <v>21.481481481481499</v>
      </c>
      <c r="V237" s="40">
        <v>32</v>
      </c>
      <c r="W237" s="41">
        <v>0.67129629629629595</v>
      </c>
      <c r="X237" s="42"/>
      <c r="Y237" s="3"/>
      <c r="Z237" s="13">
        <v>157</v>
      </c>
      <c r="AA237" s="39">
        <v>58.148148148148103</v>
      </c>
      <c r="AB237" s="43">
        <v>38</v>
      </c>
      <c r="AC237" s="46">
        <v>1.5302144249512699</v>
      </c>
      <c r="AD237" s="42">
        <v>0.01</v>
      </c>
      <c r="AE237" s="3"/>
      <c r="AF237" s="45">
        <v>515</v>
      </c>
      <c r="AG237" s="16">
        <v>190.74074074074099</v>
      </c>
      <c r="AH237" s="43">
        <v>140</v>
      </c>
      <c r="AI237" s="46">
        <v>1.3624338624338601</v>
      </c>
      <c r="AJ237" s="15">
        <v>0.01</v>
      </c>
      <c r="AK237" s="37">
        <v>0.60273972602739723</v>
      </c>
      <c r="AL237" s="84">
        <f t="shared" si="20"/>
        <v>1.4999999999999999E-2</v>
      </c>
      <c r="AM237" s="3"/>
      <c r="AN237" s="39">
        <v>2848.6006699999998</v>
      </c>
      <c r="AO237" s="39">
        <v>1055.0372851851901</v>
      </c>
      <c r="AP237" s="47">
        <v>795.74800000000005</v>
      </c>
      <c r="AQ237" s="46">
        <v>1.3258434644952799</v>
      </c>
      <c r="AR237" s="42">
        <v>0.01</v>
      </c>
      <c r="AS237" s="14"/>
      <c r="AT237" s="39">
        <v>2423.9546300000002</v>
      </c>
      <c r="AU237" s="16">
        <v>897.76097407407406</v>
      </c>
      <c r="AV237" s="48">
        <v>630</v>
      </c>
      <c r="AW237" s="46">
        <v>1.4250174191652001</v>
      </c>
      <c r="AX237" s="15">
        <v>1.4999999999999999E-2</v>
      </c>
      <c r="AY237" s="3"/>
      <c r="AZ237" s="39">
        <v>178.3</v>
      </c>
      <c r="BA237" s="16">
        <v>66.037037037036995</v>
      </c>
      <c r="BB237" s="40">
        <v>70</v>
      </c>
      <c r="BC237" s="44">
        <v>0.943386243386243</v>
      </c>
      <c r="BD237" s="15">
        <v>3.0000000000000001E-3</v>
      </c>
      <c r="BE237" s="14"/>
      <c r="BF237" s="13">
        <v>-102</v>
      </c>
      <c r="BG237" s="16">
        <v>-37.7777777777778</v>
      </c>
      <c r="BH237" s="40">
        <v>100</v>
      </c>
      <c r="BI237" s="15">
        <v>-0.38</v>
      </c>
      <c r="BJ237" s="14"/>
      <c r="BK237" s="49">
        <v>1.6423357664233602E-2</v>
      </c>
      <c r="BL237" s="52">
        <v>1.0654943744877399E-2</v>
      </c>
      <c r="BM237" s="51">
        <v>-0.35123231420079898</v>
      </c>
      <c r="BN237" s="3"/>
      <c r="BO237" s="14"/>
    </row>
    <row r="238" spans="1:67" s="1" customFormat="1" ht="21.4" customHeight="1" x14ac:dyDescent="0.2">
      <c r="A238" s="32" t="s">
        <v>39</v>
      </c>
      <c r="B238" s="32" t="s">
        <v>55</v>
      </c>
      <c r="C238" s="137" t="s">
        <v>333</v>
      </c>
      <c r="D238" s="138">
        <v>3.58</v>
      </c>
      <c r="E238" s="139"/>
      <c r="F238" s="140">
        <f t="shared" si="17"/>
        <v>4.3250000000000004E-2</v>
      </c>
      <c r="G238" s="15">
        <f t="shared" si="18"/>
        <v>4.3250000000000004E-2</v>
      </c>
      <c r="H238" s="15">
        <f t="shared" si="19"/>
        <v>4.3250000000000004E-2</v>
      </c>
      <c r="I238" s="34"/>
      <c r="J238" s="34">
        <v>2.5000000000000001E-3</v>
      </c>
      <c r="K238" s="35">
        <v>0</v>
      </c>
      <c r="L238" s="15">
        <v>4.0750000000000001E-2</v>
      </c>
      <c r="M238" s="14"/>
      <c r="N238" s="36">
        <v>5</v>
      </c>
      <c r="O238" s="3"/>
      <c r="P238" s="44">
        <v>0.73199999999999998</v>
      </c>
      <c r="Q238" s="38">
        <v>0.7</v>
      </c>
      <c r="R238" s="37">
        <v>3.0000000000000001E-3</v>
      </c>
      <c r="S238" s="3"/>
      <c r="T238" s="13">
        <v>89</v>
      </c>
      <c r="U238" s="39">
        <v>24.860335195530698</v>
      </c>
      <c r="V238" s="40">
        <v>32</v>
      </c>
      <c r="W238" s="41">
        <v>0.77688547486033499</v>
      </c>
      <c r="X238" s="42"/>
      <c r="Y238" s="3"/>
      <c r="Z238" s="13">
        <v>156</v>
      </c>
      <c r="AA238" s="39">
        <v>43.575418994413397</v>
      </c>
      <c r="AB238" s="43">
        <v>38</v>
      </c>
      <c r="AC238" s="44">
        <v>1.14672155248456</v>
      </c>
      <c r="AD238" s="42">
        <v>7.4999999999999997E-3</v>
      </c>
      <c r="AE238" s="3"/>
      <c r="AF238" s="45">
        <v>650</v>
      </c>
      <c r="AG238" s="16">
        <v>181.56424581005601</v>
      </c>
      <c r="AH238" s="43">
        <v>140</v>
      </c>
      <c r="AI238" s="46">
        <v>1.29688747007183</v>
      </c>
      <c r="AJ238" s="15">
        <v>0.01</v>
      </c>
      <c r="AK238" s="37">
        <v>0.30909090909090908</v>
      </c>
      <c r="AL238" s="84">
        <f t="shared" si="20"/>
        <v>0.01</v>
      </c>
      <c r="AM238" s="3"/>
      <c r="AN238" s="39">
        <v>1771.88006</v>
      </c>
      <c r="AO238" s="39">
        <v>494.93856424581003</v>
      </c>
      <c r="AP238" s="47">
        <v>754.54600000000005</v>
      </c>
      <c r="AQ238" s="41">
        <v>0.65594220133141001</v>
      </c>
      <c r="AR238" s="42"/>
      <c r="AS238" s="14"/>
      <c r="AT238" s="39">
        <v>2759.19364</v>
      </c>
      <c r="AU238" s="16">
        <v>770.72448044692703</v>
      </c>
      <c r="AV238" s="48">
        <v>630</v>
      </c>
      <c r="AW238" s="46">
        <v>1.2233721911855999</v>
      </c>
      <c r="AX238" s="15">
        <v>1.4999999999999999E-2</v>
      </c>
      <c r="AY238" s="3"/>
      <c r="AZ238" s="39">
        <v>242.5</v>
      </c>
      <c r="BA238" s="16">
        <v>67.737430167597793</v>
      </c>
      <c r="BB238" s="40">
        <v>70</v>
      </c>
      <c r="BC238" s="44">
        <v>0.96767757382282504</v>
      </c>
      <c r="BD238" s="15">
        <v>5.2500000000000003E-3</v>
      </c>
      <c r="BE238" s="14"/>
      <c r="BF238" s="13">
        <v>-85</v>
      </c>
      <c r="BG238" s="16">
        <v>-23.743016759776499</v>
      </c>
      <c r="BH238" s="40">
        <v>100</v>
      </c>
      <c r="BI238" s="15">
        <v>-0.24</v>
      </c>
      <c r="BJ238" s="14"/>
      <c r="BK238" s="49">
        <v>1.13960113960114E-2</v>
      </c>
      <c r="BL238" s="52">
        <v>1.5573338444582901E-2</v>
      </c>
      <c r="BM238" s="54">
        <v>0.36656044851214897</v>
      </c>
      <c r="BN238" s="3"/>
      <c r="BO238" s="14"/>
    </row>
    <row r="239" spans="1:67" s="1" customFormat="1" ht="21.4" customHeight="1" x14ac:dyDescent="0.2">
      <c r="A239" s="32" t="s">
        <v>39</v>
      </c>
      <c r="B239" s="32" t="s">
        <v>55</v>
      </c>
      <c r="C239" s="137" t="s">
        <v>334</v>
      </c>
      <c r="D239" s="138">
        <v>3.89</v>
      </c>
      <c r="E239" s="139"/>
      <c r="F239" s="140">
        <f t="shared" si="17"/>
        <v>6.4750000000000002E-2</v>
      </c>
      <c r="G239" s="15">
        <f t="shared" si="18"/>
        <v>6.4750000000000002E-2</v>
      </c>
      <c r="H239" s="15">
        <f t="shared" si="19"/>
        <v>6.4750000000000002E-2</v>
      </c>
      <c r="I239" s="34"/>
      <c r="J239" s="34">
        <v>2.5000000000000001E-3</v>
      </c>
      <c r="K239" s="35">
        <v>0</v>
      </c>
      <c r="L239" s="15">
        <v>6.225E-2</v>
      </c>
      <c r="M239" s="14"/>
      <c r="N239" s="36">
        <v>5</v>
      </c>
      <c r="O239" s="3"/>
      <c r="P239" s="37">
        <v>0.68100000000000005</v>
      </c>
      <c r="Q239" s="38">
        <v>0.7</v>
      </c>
      <c r="R239" s="37"/>
      <c r="S239" s="3"/>
      <c r="T239" s="13">
        <v>105</v>
      </c>
      <c r="U239" s="39">
        <v>26.992287917737801</v>
      </c>
      <c r="V239" s="40">
        <v>32</v>
      </c>
      <c r="W239" s="37">
        <v>0.84350899742930596</v>
      </c>
      <c r="X239" s="42"/>
      <c r="Y239" s="3"/>
      <c r="Z239" s="13">
        <v>222</v>
      </c>
      <c r="AA239" s="39">
        <v>57.069408740359897</v>
      </c>
      <c r="AB239" s="43">
        <v>38</v>
      </c>
      <c r="AC239" s="46">
        <v>1.5018265457989399</v>
      </c>
      <c r="AD239" s="42">
        <v>0.01</v>
      </c>
      <c r="AE239" s="3"/>
      <c r="AF239" s="45">
        <v>711</v>
      </c>
      <c r="AG239" s="16">
        <v>182.776349614396</v>
      </c>
      <c r="AH239" s="43">
        <v>140</v>
      </c>
      <c r="AI239" s="46">
        <v>1.30554535438854</v>
      </c>
      <c r="AJ239" s="15">
        <v>0.01</v>
      </c>
      <c r="AK239" s="37">
        <v>0.32291666666666669</v>
      </c>
      <c r="AL239" s="84">
        <f t="shared" si="20"/>
        <v>0.01</v>
      </c>
      <c r="AM239" s="3"/>
      <c r="AN239" s="39">
        <v>5781.5074100000002</v>
      </c>
      <c r="AO239" s="39">
        <v>1486.2486915167101</v>
      </c>
      <c r="AP239" s="47">
        <v>897.47900000000004</v>
      </c>
      <c r="AQ239" s="46">
        <v>1.6560261482627601</v>
      </c>
      <c r="AR239" s="42">
        <v>0.01</v>
      </c>
      <c r="AS239" s="14"/>
      <c r="AT239" s="39">
        <v>3573.7312900000002</v>
      </c>
      <c r="AU239" s="16">
        <v>918.696989717223</v>
      </c>
      <c r="AV239" s="48">
        <v>630</v>
      </c>
      <c r="AW239" s="46">
        <v>1.45824919002734</v>
      </c>
      <c r="AX239" s="15">
        <v>1.4999999999999999E-2</v>
      </c>
      <c r="AY239" s="3"/>
      <c r="AZ239" s="39">
        <v>315.10000000000002</v>
      </c>
      <c r="BA239" s="16">
        <v>81.002570694087396</v>
      </c>
      <c r="BB239" s="40">
        <v>70</v>
      </c>
      <c r="BC239" s="44">
        <v>1.1571795813441099</v>
      </c>
      <c r="BD239" s="15">
        <v>1.7250000000000001E-2</v>
      </c>
      <c r="BE239" s="14"/>
      <c r="BF239" s="13">
        <v>-164</v>
      </c>
      <c r="BG239" s="16">
        <v>-42.159383033418997</v>
      </c>
      <c r="BH239" s="40">
        <v>100</v>
      </c>
      <c r="BI239" s="15">
        <v>-0.42</v>
      </c>
      <c r="BJ239" s="14"/>
      <c r="BK239" s="49">
        <v>6.2977957714799799E-3</v>
      </c>
      <c r="BL239" s="52">
        <v>1.11359404096834E-2</v>
      </c>
      <c r="BM239" s="54">
        <v>0.76822825219472901</v>
      </c>
      <c r="BN239" s="3"/>
      <c r="BO239" s="14"/>
    </row>
    <row r="240" spans="1:67" s="1" customFormat="1" ht="21.4" customHeight="1" x14ac:dyDescent="0.2">
      <c r="A240" s="32" t="s">
        <v>39</v>
      </c>
      <c r="B240" s="32" t="s">
        <v>55</v>
      </c>
      <c r="C240" s="137" t="s">
        <v>335</v>
      </c>
      <c r="D240" s="138">
        <v>2.41</v>
      </c>
      <c r="E240" s="139"/>
      <c r="F240" s="140">
        <f>IF(G240&gt;=9%,9%,G240)+0.675%</f>
        <v>2.9249999999999998E-2</v>
      </c>
      <c r="G240" s="15">
        <f t="shared" si="18"/>
        <v>2.2499999999999999E-2</v>
      </c>
      <c r="H240" s="15">
        <f t="shared" si="19"/>
        <v>2.2499999999999999E-2</v>
      </c>
      <c r="I240" s="34">
        <v>2.5000000000000001E-3</v>
      </c>
      <c r="J240" s="34">
        <v>2.5000000000000001E-3</v>
      </c>
      <c r="K240" s="35">
        <v>0</v>
      </c>
      <c r="L240" s="15">
        <v>1.7500000000000002E-2</v>
      </c>
      <c r="M240" s="14"/>
      <c r="N240" s="36">
        <v>3</v>
      </c>
      <c r="O240" s="3"/>
      <c r="P240" s="44">
        <v>0.83499999999999996</v>
      </c>
      <c r="Q240" s="38">
        <v>0.7</v>
      </c>
      <c r="R240" s="37">
        <v>1.4250000000000001E-2</v>
      </c>
      <c r="S240" s="3"/>
      <c r="T240" s="13">
        <v>42</v>
      </c>
      <c r="U240" s="39">
        <v>16.470588235294102</v>
      </c>
      <c r="V240" s="40">
        <v>32</v>
      </c>
      <c r="W240" s="41">
        <v>0.51470588235294101</v>
      </c>
      <c r="X240" s="42"/>
      <c r="Y240" s="3"/>
      <c r="Z240" s="13">
        <v>102</v>
      </c>
      <c r="AA240" s="88">
        <f>Z240/D240</f>
        <v>42.323651452282157</v>
      </c>
      <c r="AB240" s="43">
        <v>38</v>
      </c>
      <c r="AC240" s="85">
        <f>AA240/AB240</f>
        <v>1.1137803013758463</v>
      </c>
      <c r="AD240" s="89">
        <v>5.4999999999999997E-3</v>
      </c>
      <c r="AE240" s="3"/>
      <c r="AF240" s="45">
        <v>285</v>
      </c>
      <c r="AG240" s="16">
        <v>111.764705882353</v>
      </c>
      <c r="AH240" s="43">
        <v>140</v>
      </c>
      <c r="AI240" s="37">
        <v>0.79831932773109304</v>
      </c>
      <c r="AJ240" s="15"/>
      <c r="AK240" s="37">
        <v>0.23809523809523808</v>
      </c>
      <c r="AL240" s="84"/>
      <c r="AM240" s="3"/>
      <c r="AN240" s="39">
        <v>1514.66623</v>
      </c>
      <c r="AO240" s="39">
        <v>593.98675686274498</v>
      </c>
      <c r="AP240" s="47">
        <v>719.79700000000003</v>
      </c>
      <c r="AQ240" s="37">
        <v>0.825214271333091</v>
      </c>
      <c r="AR240" s="42"/>
      <c r="AS240" s="14"/>
      <c r="AT240" s="39">
        <v>1613.34719</v>
      </c>
      <c r="AU240" s="90">
        <f>AT240/D240</f>
        <v>669.43866804979245</v>
      </c>
      <c r="AV240" s="48">
        <v>630</v>
      </c>
      <c r="AW240" s="85">
        <f>AU240/AV240</f>
        <v>1.0626010603964959</v>
      </c>
      <c r="AX240" s="87">
        <v>4.4999999999999997E-3</v>
      </c>
      <c r="AY240" s="3"/>
      <c r="AZ240" s="39">
        <v>132.9</v>
      </c>
      <c r="BA240" s="16">
        <v>52.117647058823501</v>
      </c>
      <c r="BB240" s="40">
        <v>70</v>
      </c>
      <c r="BC240" s="41">
        <v>0.74453781512605</v>
      </c>
      <c r="BD240" s="15"/>
      <c r="BE240" s="14"/>
      <c r="BF240" s="13">
        <v>-43</v>
      </c>
      <c r="BG240" s="16">
        <v>-16.862745098039198</v>
      </c>
      <c r="BH240" s="40">
        <v>100</v>
      </c>
      <c r="BI240" s="15">
        <v>-0.17</v>
      </c>
      <c r="BJ240" s="14"/>
      <c r="BK240" s="49">
        <v>1.5086206896551701E-2</v>
      </c>
      <c r="BL240" s="52">
        <v>1.15795986917705E-2</v>
      </c>
      <c r="BM240" s="51">
        <v>-0.23243802957406901</v>
      </c>
      <c r="BN240" s="3"/>
      <c r="BO240" s="14"/>
    </row>
    <row r="241" spans="1:67" s="1" customFormat="1" ht="21.4" customHeight="1" x14ac:dyDescent="0.2">
      <c r="A241" s="32" t="s">
        <v>39</v>
      </c>
      <c r="B241" s="32" t="s">
        <v>55</v>
      </c>
      <c r="C241" s="137" t="s">
        <v>336</v>
      </c>
      <c r="D241" s="138">
        <v>4.2</v>
      </c>
      <c r="E241" s="139"/>
      <c r="F241" s="140">
        <f t="shared" si="17"/>
        <v>5.1249999999999997E-2</v>
      </c>
      <c r="G241" s="15">
        <f t="shared" si="18"/>
        <v>5.1249999999999997E-2</v>
      </c>
      <c r="H241" s="15">
        <f t="shared" si="19"/>
        <v>4.6249999999999999E-2</v>
      </c>
      <c r="I241" s="34">
        <v>0</v>
      </c>
      <c r="J241" s="34">
        <v>2.5000000000000001E-3</v>
      </c>
      <c r="K241" s="35">
        <v>0</v>
      </c>
      <c r="L241" s="15">
        <v>4.3749999999999997E-2</v>
      </c>
      <c r="M241" s="14"/>
      <c r="N241" s="36">
        <v>5</v>
      </c>
      <c r="O241" s="3"/>
      <c r="P241" s="44">
        <v>0.752</v>
      </c>
      <c r="Q241" s="38">
        <v>0.7</v>
      </c>
      <c r="R241" s="37">
        <v>5.2500000000000003E-3</v>
      </c>
      <c r="S241" s="3"/>
      <c r="T241" s="13">
        <v>72</v>
      </c>
      <c r="U241" s="39">
        <v>17.1428571428571</v>
      </c>
      <c r="V241" s="40">
        <v>32</v>
      </c>
      <c r="W241" s="41">
        <v>0.53571428571428603</v>
      </c>
      <c r="X241" s="42"/>
      <c r="Y241" s="3"/>
      <c r="Z241" s="13">
        <v>175</v>
      </c>
      <c r="AA241" s="39">
        <v>41.6666666666667</v>
      </c>
      <c r="AB241" s="43">
        <v>38</v>
      </c>
      <c r="AC241" s="44">
        <v>1.09649122807018</v>
      </c>
      <c r="AD241" s="42">
        <v>5.0000000000000001E-3</v>
      </c>
      <c r="AE241" s="3"/>
      <c r="AF241" s="45">
        <v>702</v>
      </c>
      <c r="AG241" s="16">
        <v>167.142857142857</v>
      </c>
      <c r="AH241" s="43">
        <v>140</v>
      </c>
      <c r="AI241" s="44">
        <v>1.19387755102041</v>
      </c>
      <c r="AJ241" s="15">
        <v>9.4999999999999998E-3</v>
      </c>
      <c r="AK241" s="37">
        <v>0.50704225352112675</v>
      </c>
      <c r="AL241" s="84">
        <f>IF(AK241&gt;=50%,AJ241+0.5%,AJ241)</f>
        <v>1.4499999999999999E-2</v>
      </c>
      <c r="AM241" s="3"/>
      <c r="AN241" s="39">
        <v>2935.5835900000002</v>
      </c>
      <c r="AO241" s="39">
        <v>698.94847380952399</v>
      </c>
      <c r="AP241" s="47">
        <v>705.69299999999998</v>
      </c>
      <c r="AQ241" s="37">
        <v>0.99044269081530301</v>
      </c>
      <c r="AR241" s="42"/>
      <c r="AS241" s="14"/>
      <c r="AT241" s="39">
        <v>2955.6783500000001</v>
      </c>
      <c r="AU241" s="16">
        <v>703.73294047619004</v>
      </c>
      <c r="AV241" s="48">
        <v>630</v>
      </c>
      <c r="AW241" s="44">
        <v>1.1170364134542701</v>
      </c>
      <c r="AX241" s="15">
        <v>8.9999999999999993E-3</v>
      </c>
      <c r="AY241" s="3"/>
      <c r="AZ241" s="39">
        <v>323.89999999999998</v>
      </c>
      <c r="BA241" s="16">
        <v>77.119047619047606</v>
      </c>
      <c r="BB241" s="40">
        <v>70</v>
      </c>
      <c r="BC241" s="44">
        <v>1.1017006802721101</v>
      </c>
      <c r="BD241" s="15">
        <v>1.4999999999999999E-2</v>
      </c>
      <c r="BE241" s="14"/>
      <c r="BF241" s="13">
        <v>-125</v>
      </c>
      <c r="BG241" s="16">
        <v>-29.761904761904699</v>
      </c>
      <c r="BH241" s="40">
        <v>100</v>
      </c>
      <c r="BI241" s="15">
        <v>-0.3</v>
      </c>
      <c r="BJ241" s="14"/>
      <c r="BK241" s="49">
        <v>1.22624156958921E-2</v>
      </c>
      <c r="BL241" s="52">
        <v>1.1990651356569499E-2</v>
      </c>
      <c r="BM241" s="50">
        <v>-2.21623818717579E-2</v>
      </c>
      <c r="BN241" s="3"/>
      <c r="BO241" s="14"/>
    </row>
    <row r="242" spans="1:67" s="1" customFormat="1" ht="21.4" customHeight="1" x14ac:dyDescent="0.2">
      <c r="A242" s="32" t="s">
        <v>39</v>
      </c>
      <c r="B242" s="32" t="s">
        <v>55</v>
      </c>
      <c r="C242" s="137" t="s">
        <v>337</v>
      </c>
      <c r="D242" s="138">
        <v>2.65</v>
      </c>
      <c r="E242" s="139"/>
      <c r="F242" s="140">
        <f t="shared" si="17"/>
        <v>5.0999999999999997E-2</v>
      </c>
      <c r="G242" s="15">
        <f t="shared" si="18"/>
        <v>5.0999999999999997E-2</v>
      </c>
      <c r="H242" s="15">
        <f t="shared" si="19"/>
        <v>5.0999999999999997E-2</v>
      </c>
      <c r="I242" s="34">
        <v>0</v>
      </c>
      <c r="J242" s="34">
        <v>0</v>
      </c>
      <c r="K242" s="35">
        <v>0</v>
      </c>
      <c r="L242" s="15">
        <v>5.0999999999999997E-2</v>
      </c>
      <c r="M242" s="14"/>
      <c r="N242" s="36">
        <v>6</v>
      </c>
      <c r="O242" s="3"/>
      <c r="P242" s="44">
        <v>0.70799999999999996</v>
      </c>
      <c r="Q242" s="38">
        <v>0.7</v>
      </c>
      <c r="R242" s="37">
        <v>7.5000000000000002E-4</v>
      </c>
      <c r="S242" s="3"/>
      <c r="T242" s="13">
        <v>91</v>
      </c>
      <c r="U242" s="39">
        <v>34.339622641509401</v>
      </c>
      <c r="V242" s="40">
        <v>32</v>
      </c>
      <c r="W242" s="44">
        <v>1.0731132075471701</v>
      </c>
      <c r="X242" s="42">
        <v>5.2500000000000003E-3</v>
      </c>
      <c r="Y242" s="3"/>
      <c r="Z242" s="13">
        <v>149</v>
      </c>
      <c r="AA242" s="39">
        <v>56.2264150943396</v>
      </c>
      <c r="AB242" s="43">
        <v>38</v>
      </c>
      <c r="AC242" s="46">
        <v>1.4796425024826201</v>
      </c>
      <c r="AD242" s="42">
        <v>0.01</v>
      </c>
      <c r="AE242" s="3"/>
      <c r="AF242" s="45">
        <v>526</v>
      </c>
      <c r="AG242" s="16">
        <v>198.49056603773599</v>
      </c>
      <c r="AH242" s="43">
        <v>140</v>
      </c>
      <c r="AI242" s="46">
        <v>1.4177897574124001</v>
      </c>
      <c r="AJ242" s="15">
        <v>0.01</v>
      </c>
      <c r="AK242" s="37">
        <v>0.30666666666666664</v>
      </c>
      <c r="AL242" s="84">
        <f>IF(AK242&gt;=50%,AJ242+0.5%,AJ242)</f>
        <v>0.01</v>
      </c>
      <c r="AM242" s="3"/>
      <c r="AN242" s="39">
        <v>3199.0036700000001</v>
      </c>
      <c r="AO242" s="39">
        <v>1207.1711962264201</v>
      </c>
      <c r="AP242" s="47">
        <v>768.96</v>
      </c>
      <c r="AQ242" s="46">
        <v>1.5698751511475499</v>
      </c>
      <c r="AR242" s="42">
        <v>0.01</v>
      </c>
      <c r="AS242" s="14"/>
      <c r="AT242" s="39">
        <v>2309.5630000000001</v>
      </c>
      <c r="AU242" s="16">
        <v>871.53320754717004</v>
      </c>
      <c r="AV242" s="48">
        <v>630</v>
      </c>
      <c r="AW242" s="46">
        <v>1.38338604372567</v>
      </c>
      <c r="AX242" s="15">
        <v>1.4999999999999999E-2</v>
      </c>
      <c r="AY242" s="3"/>
      <c r="AZ242" s="39">
        <v>135.6</v>
      </c>
      <c r="BA242" s="16">
        <v>51.169811320754697</v>
      </c>
      <c r="BB242" s="40">
        <v>70</v>
      </c>
      <c r="BC242" s="41">
        <v>0.73099730458221002</v>
      </c>
      <c r="BD242" s="15"/>
      <c r="BE242" s="14"/>
      <c r="BF242" s="13">
        <v>-140</v>
      </c>
      <c r="BG242" s="16">
        <v>-52.830188679245303</v>
      </c>
      <c r="BH242" s="40">
        <v>100</v>
      </c>
      <c r="BI242" s="15">
        <v>-0.53</v>
      </c>
      <c r="BJ242" s="14"/>
      <c r="BK242" s="49">
        <v>2.3968042609853499E-2</v>
      </c>
      <c r="BL242" s="49">
        <v>2.24749822278121E-2</v>
      </c>
      <c r="BM242" s="50">
        <v>-6.2293797050727198E-2</v>
      </c>
      <c r="BN242" s="3"/>
      <c r="BO242" s="14"/>
    </row>
    <row r="243" spans="1:67" s="1" customFormat="1" ht="21.4" customHeight="1" x14ac:dyDescent="0.2">
      <c r="A243" s="32" t="s">
        <v>39</v>
      </c>
      <c r="B243" s="32" t="s">
        <v>55</v>
      </c>
      <c r="C243" s="137" t="s">
        <v>338</v>
      </c>
      <c r="D243" s="138">
        <v>2.2999999999999998</v>
      </c>
      <c r="E243" s="139"/>
      <c r="F243" s="140">
        <f t="shared" si="17"/>
        <v>4.7249999999999993E-2</v>
      </c>
      <c r="G243" s="15">
        <f t="shared" si="18"/>
        <v>4.7249999999999993E-2</v>
      </c>
      <c r="H243" s="15">
        <f t="shared" si="19"/>
        <v>4.2249999999999996E-2</v>
      </c>
      <c r="I243" s="34">
        <v>-2.5000000000000001E-3</v>
      </c>
      <c r="J243" s="34">
        <v>0</v>
      </c>
      <c r="K243" s="35">
        <v>0</v>
      </c>
      <c r="L243" s="15">
        <v>4.4749999999999998E-2</v>
      </c>
      <c r="M243" s="14"/>
      <c r="N243" s="36">
        <v>5</v>
      </c>
      <c r="O243" s="3"/>
      <c r="P243" s="37">
        <v>0.60199999999999998</v>
      </c>
      <c r="Q243" s="38">
        <v>0.7</v>
      </c>
      <c r="R243" s="37"/>
      <c r="S243" s="3"/>
      <c r="T243" s="13">
        <v>78</v>
      </c>
      <c r="U243" s="39">
        <v>33.913043478260903</v>
      </c>
      <c r="V243" s="40">
        <v>32</v>
      </c>
      <c r="W243" s="44">
        <v>1.0597826086956501</v>
      </c>
      <c r="X243" s="42">
        <v>4.4999999999999997E-3</v>
      </c>
      <c r="Y243" s="3"/>
      <c r="Z243" s="13">
        <v>110</v>
      </c>
      <c r="AA243" s="39">
        <v>47.826086956521699</v>
      </c>
      <c r="AB243" s="43">
        <v>38</v>
      </c>
      <c r="AC243" s="46">
        <v>1.25858123569794</v>
      </c>
      <c r="AD243" s="42">
        <v>0.01</v>
      </c>
      <c r="AE243" s="3"/>
      <c r="AF243" s="45">
        <v>389</v>
      </c>
      <c r="AG243" s="16">
        <v>169.130434782609</v>
      </c>
      <c r="AH243" s="43">
        <v>140</v>
      </c>
      <c r="AI243" s="46">
        <v>1.20807453416149</v>
      </c>
      <c r="AJ243" s="15">
        <v>0.01</v>
      </c>
      <c r="AK243" s="37">
        <v>0.62962962962962965</v>
      </c>
      <c r="AL243" s="84">
        <f>IF(AK243&gt;=50%,AJ243+0.5%,AJ243)</f>
        <v>1.4999999999999999E-2</v>
      </c>
      <c r="AM243" s="3"/>
      <c r="AN243" s="39">
        <v>1370.8459600000001</v>
      </c>
      <c r="AO243" s="39">
        <v>596.01998260869595</v>
      </c>
      <c r="AP243" s="47">
        <v>721.87</v>
      </c>
      <c r="AQ243" s="37">
        <v>0.82566110602836496</v>
      </c>
      <c r="AR243" s="42"/>
      <c r="AS243" s="14"/>
      <c r="AT243" s="39">
        <v>2205.9645500000001</v>
      </c>
      <c r="AU243" s="16">
        <v>959.11502173913004</v>
      </c>
      <c r="AV243" s="48">
        <v>630</v>
      </c>
      <c r="AW243" s="46">
        <v>1.5224047964113201</v>
      </c>
      <c r="AX243" s="15">
        <v>1.4999999999999999E-2</v>
      </c>
      <c r="AY243" s="3"/>
      <c r="AZ243" s="39">
        <v>156.80000000000001</v>
      </c>
      <c r="BA243" s="16">
        <v>68.173913043478294</v>
      </c>
      <c r="BB243" s="40">
        <v>70</v>
      </c>
      <c r="BC243" s="44">
        <v>0.97391304347826102</v>
      </c>
      <c r="BD243" s="15">
        <v>5.2500000000000003E-3</v>
      </c>
      <c r="BE243" s="14"/>
      <c r="BF243" s="13">
        <v>-4</v>
      </c>
      <c r="BG243" s="16">
        <v>-1.73913043478261</v>
      </c>
      <c r="BH243" s="40">
        <v>100</v>
      </c>
      <c r="BI243" s="15">
        <v>-0.02</v>
      </c>
      <c r="BJ243" s="14"/>
      <c r="BK243" s="49">
        <v>1.6183412002697201E-2</v>
      </c>
      <c r="BL243" s="49">
        <v>2.1415689810640199E-2</v>
      </c>
      <c r="BM243" s="54">
        <v>0.32331116621581202</v>
      </c>
      <c r="BN243" s="3"/>
      <c r="BO243" s="14"/>
    </row>
    <row r="244" spans="1:67" s="1" customFormat="1" ht="21.4" customHeight="1" x14ac:dyDescent="0.2">
      <c r="A244" s="32" t="s">
        <v>39</v>
      </c>
      <c r="B244" s="32" t="s">
        <v>55</v>
      </c>
      <c r="C244" s="137" t="s">
        <v>55</v>
      </c>
      <c r="D244" s="138">
        <v>11.1</v>
      </c>
      <c r="E244" s="139"/>
      <c r="F244" s="140">
        <f t="shared" si="17"/>
        <v>3.3000000000000002E-2</v>
      </c>
      <c r="G244" s="15">
        <f t="shared" si="18"/>
        <v>3.3000000000000002E-2</v>
      </c>
      <c r="H244" s="15">
        <f t="shared" si="19"/>
        <v>3.3000000000000002E-2</v>
      </c>
      <c r="I244" s="34">
        <v>0</v>
      </c>
      <c r="J244" s="34">
        <v>2.5000000000000001E-3</v>
      </c>
      <c r="K244" s="35">
        <v>0</v>
      </c>
      <c r="L244" s="15">
        <v>3.0499999999999999E-2</v>
      </c>
      <c r="M244" s="14"/>
      <c r="N244" s="36">
        <v>4</v>
      </c>
      <c r="O244" s="3"/>
      <c r="P244" s="37">
        <v>0.626</v>
      </c>
      <c r="Q244" s="38">
        <v>0.7</v>
      </c>
      <c r="R244" s="37"/>
      <c r="S244" s="3"/>
      <c r="T244" s="13">
        <v>211</v>
      </c>
      <c r="U244" s="39">
        <v>19.009009009008999</v>
      </c>
      <c r="V244" s="40">
        <v>32</v>
      </c>
      <c r="W244" s="41">
        <v>0.59403153153153099</v>
      </c>
      <c r="X244" s="42"/>
      <c r="Y244" s="3"/>
      <c r="Z244" s="13">
        <v>474</v>
      </c>
      <c r="AA244" s="39">
        <v>42.702702702702702</v>
      </c>
      <c r="AB244" s="43">
        <v>38</v>
      </c>
      <c r="AC244" s="44">
        <v>1.12375533428165</v>
      </c>
      <c r="AD244" s="42">
        <v>6.0000000000000001E-3</v>
      </c>
      <c r="AE244" s="3"/>
      <c r="AF244" s="45">
        <v>1961</v>
      </c>
      <c r="AG244" s="16">
        <v>176.666666666667</v>
      </c>
      <c r="AH244" s="43">
        <v>140</v>
      </c>
      <c r="AI244" s="46">
        <v>1.2619047619047601</v>
      </c>
      <c r="AJ244" s="15">
        <v>0.01</v>
      </c>
      <c r="AK244" s="37">
        <v>0.39163498098859317</v>
      </c>
      <c r="AL244" s="84">
        <f>IF(AK244&gt;=50%,AJ244+0.5%,AJ244)</f>
        <v>0.01</v>
      </c>
      <c r="AM244" s="3"/>
      <c r="AN244" s="39">
        <v>11653.287329999999</v>
      </c>
      <c r="AO244" s="39">
        <v>1049.8457054054099</v>
      </c>
      <c r="AP244" s="47">
        <v>794.63300000000004</v>
      </c>
      <c r="AQ244" s="46">
        <v>1.3211705345806299</v>
      </c>
      <c r="AR244" s="42">
        <v>0.01</v>
      </c>
      <c r="AS244" s="14"/>
      <c r="AT244" s="39">
        <v>7416.5524100000002</v>
      </c>
      <c r="AU244" s="16">
        <v>668.157874774775</v>
      </c>
      <c r="AV244" s="48">
        <v>630</v>
      </c>
      <c r="AW244" s="44">
        <v>1.0605680551980501</v>
      </c>
      <c r="AX244" s="15">
        <v>4.4999999999999997E-3</v>
      </c>
      <c r="AY244" s="3"/>
      <c r="AZ244" s="39">
        <v>583.1</v>
      </c>
      <c r="BA244" s="16">
        <v>52.531531531531499</v>
      </c>
      <c r="BB244" s="40">
        <v>70</v>
      </c>
      <c r="BC244" s="41">
        <v>0.75045045045045</v>
      </c>
      <c r="BD244" s="15"/>
      <c r="BE244" s="14"/>
      <c r="BF244" s="13">
        <v>-437</v>
      </c>
      <c r="BG244" s="16">
        <v>-39.369369369369402</v>
      </c>
      <c r="BH244" s="40">
        <v>100</v>
      </c>
      <c r="BI244" s="15">
        <v>-0.39</v>
      </c>
      <c r="BJ244" s="14"/>
      <c r="BK244" s="49">
        <v>1.4963659683625501E-2</v>
      </c>
      <c r="BL244" s="52">
        <v>1.56101158467259E-2</v>
      </c>
      <c r="BM244" s="50">
        <v>4.3201741871195201E-2</v>
      </c>
      <c r="BN244" s="3"/>
      <c r="BO244" s="14"/>
    </row>
    <row r="245" spans="1:67" s="1" customFormat="1" ht="21.4" customHeight="1" x14ac:dyDescent="0.2">
      <c r="A245" s="32" t="s">
        <v>39</v>
      </c>
      <c r="B245" s="32" t="s">
        <v>55</v>
      </c>
      <c r="C245" s="137" t="s">
        <v>339</v>
      </c>
      <c r="D245" s="138">
        <v>3.53</v>
      </c>
      <c r="E245" s="139"/>
      <c r="F245" s="140">
        <f t="shared" si="17"/>
        <v>2.9249999999999998E-2</v>
      </c>
      <c r="G245" s="15">
        <f t="shared" si="18"/>
        <v>2.9249999999999998E-2</v>
      </c>
      <c r="H245" s="15">
        <f t="shared" si="19"/>
        <v>2.9249999999999998E-2</v>
      </c>
      <c r="I245" s="34"/>
      <c r="J245" s="34">
        <v>2.5000000000000001E-3</v>
      </c>
      <c r="K245" s="35">
        <v>0</v>
      </c>
      <c r="L245" s="15">
        <v>2.6749999999999999E-2</v>
      </c>
      <c r="M245" s="14"/>
      <c r="N245" s="36">
        <v>3</v>
      </c>
      <c r="O245" s="3"/>
      <c r="P245" s="44">
        <v>0.80500000000000005</v>
      </c>
      <c r="Q245" s="38">
        <v>0.7</v>
      </c>
      <c r="R245" s="37">
        <v>1.125E-2</v>
      </c>
      <c r="S245" s="3"/>
      <c r="T245" s="13">
        <v>73</v>
      </c>
      <c r="U245" s="39">
        <v>20.6798866855524</v>
      </c>
      <c r="V245" s="40">
        <v>32</v>
      </c>
      <c r="W245" s="41">
        <v>0.64624645892351296</v>
      </c>
      <c r="X245" s="42"/>
      <c r="Y245" s="3"/>
      <c r="Z245" s="13">
        <v>124</v>
      </c>
      <c r="AA245" s="39">
        <v>35.127478753541098</v>
      </c>
      <c r="AB245" s="43">
        <v>38</v>
      </c>
      <c r="AC245" s="37">
        <v>0.92440733561950195</v>
      </c>
      <c r="AD245" s="42"/>
      <c r="AE245" s="3"/>
      <c r="AF245" s="45">
        <v>687</v>
      </c>
      <c r="AG245" s="16">
        <v>194.617563739377</v>
      </c>
      <c r="AH245" s="43">
        <v>140</v>
      </c>
      <c r="AI245" s="46">
        <v>1.3901254552812601</v>
      </c>
      <c r="AJ245" s="15">
        <v>0.01</v>
      </c>
      <c r="AK245" s="37">
        <v>0.4823529411764706</v>
      </c>
      <c r="AL245" s="84">
        <f>IF(AK245&gt;=50%,AJ245+0.5%,AJ245)</f>
        <v>0.01</v>
      </c>
      <c r="AM245" s="3"/>
      <c r="AN245" s="39">
        <v>2738.6541000000002</v>
      </c>
      <c r="AO245" s="39">
        <v>775.82269121812999</v>
      </c>
      <c r="AP245" s="47">
        <v>697</v>
      </c>
      <c r="AQ245" s="44">
        <v>1.11308850963864</v>
      </c>
      <c r="AR245" s="42">
        <v>5.4999999999999997E-3</v>
      </c>
      <c r="AS245" s="14"/>
      <c r="AT245" s="39">
        <v>2157.1837099999998</v>
      </c>
      <c r="AU245" s="16">
        <v>611.10020113314397</v>
      </c>
      <c r="AV245" s="48">
        <v>630</v>
      </c>
      <c r="AW245" s="37">
        <v>0.97000031925896002</v>
      </c>
      <c r="AX245" s="15"/>
      <c r="AY245" s="3"/>
      <c r="AZ245" s="39">
        <v>162.80000000000001</v>
      </c>
      <c r="BA245" s="16">
        <v>46.118980169971699</v>
      </c>
      <c r="BB245" s="40">
        <v>70</v>
      </c>
      <c r="BC245" s="41">
        <v>0.65884257385673795</v>
      </c>
      <c r="BD245" s="15"/>
      <c r="BE245" s="14"/>
      <c r="BF245" s="13">
        <v>-69</v>
      </c>
      <c r="BG245" s="16">
        <v>-19.546742209631699</v>
      </c>
      <c r="BH245" s="40">
        <v>100</v>
      </c>
      <c r="BI245" s="15">
        <v>-0.2</v>
      </c>
      <c r="BJ245" s="14"/>
      <c r="BK245" s="49">
        <v>6.0901339829476202E-3</v>
      </c>
      <c r="BL245" s="52">
        <v>7.8289981972701501E-3</v>
      </c>
      <c r="BM245" s="54">
        <v>0.28552150399175902</v>
      </c>
      <c r="BN245" s="3"/>
      <c r="BO245" s="14"/>
    </row>
    <row r="246" spans="1:67" s="1" customFormat="1" ht="21.95" customHeight="1" x14ac:dyDescent="0.2">
      <c r="A246" s="55"/>
      <c r="B246" s="55"/>
      <c r="C246" s="18" t="s">
        <v>340</v>
      </c>
      <c r="D246" s="56">
        <v>944.13</v>
      </c>
      <c r="E246" s="17"/>
      <c r="F246" s="17"/>
      <c r="G246" s="17"/>
      <c r="H246" s="55"/>
      <c r="I246" s="55"/>
      <c r="J246" s="55"/>
      <c r="K246" s="55"/>
      <c r="L246" s="55"/>
      <c r="M246" s="20"/>
      <c r="N246" s="55"/>
      <c r="O246" s="17"/>
      <c r="P246" s="57">
        <v>0.62512916490000003</v>
      </c>
      <c r="Q246" s="58" t="s">
        <v>341</v>
      </c>
      <c r="R246" s="55"/>
      <c r="S246" s="17"/>
      <c r="T246" s="59">
        <v>31829</v>
      </c>
      <c r="U246" s="60">
        <v>33.712518403186003</v>
      </c>
      <c r="V246" s="61" t="s">
        <v>342</v>
      </c>
      <c r="W246" s="62">
        <v>1.0535162000995599</v>
      </c>
      <c r="X246" s="63"/>
      <c r="Y246" s="17"/>
      <c r="Z246" s="59">
        <v>49477</v>
      </c>
      <c r="AA246" s="22">
        <v>52.404859500280701</v>
      </c>
      <c r="AB246" s="64" t="s">
        <v>343</v>
      </c>
      <c r="AC246" s="62">
        <v>1.37907525000739</v>
      </c>
      <c r="AD246" s="63"/>
      <c r="AE246" s="17"/>
      <c r="AF246" s="65">
        <v>177021</v>
      </c>
      <c r="AG246" s="22">
        <v>187.49642528041699</v>
      </c>
      <c r="AH246" s="64" t="s">
        <v>344</v>
      </c>
      <c r="AI246" s="62">
        <v>1.33926018057441</v>
      </c>
      <c r="AJ246" s="55"/>
      <c r="AK246" s="82"/>
      <c r="AL246" s="82"/>
      <c r="AM246" s="17"/>
      <c r="AN246" s="60">
        <v>911947.41633000004</v>
      </c>
      <c r="AO246" s="60">
        <v>965.91297419846796</v>
      </c>
      <c r="AP246" s="66" t="s">
        <v>345</v>
      </c>
      <c r="AQ246" s="62">
        <v>1.1779426514615501</v>
      </c>
      <c r="AR246" s="63"/>
      <c r="AS246" s="20"/>
      <c r="AT246" s="60">
        <v>721547.66121000005</v>
      </c>
      <c r="AU246" s="60">
        <v>764.24609027358497</v>
      </c>
      <c r="AV246" s="58" t="s">
        <v>346</v>
      </c>
      <c r="AW246" s="62">
        <v>1.2130890321802901</v>
      </c>
      <c r="AX246" s="63"/>
      <c r="AY246" s="17"/>
      <c r="AZ246" s="60">
        <v>65195.6</v>
      </c>
      <c r="BA246" s="67">
        <v>69.0536260896275</v>
      </c>
      <c r="BB246" s="58" t="s">
        <v>347</v>
      </c>
      <c r="BC246" s="62">
        <v>0.98648037270896405</v>
      </c>
      <c r="BD246" s="63"/>
      <c r="BE246" s="20"/>
      <c r="BF246" s="59">
        <v>-20110</v>
      </c>
      <c r="BG246" s="67">
        <v>-21.300032834461302</v>
      </c>
      <c r="BH246" s="58" t="s">
        <v>348</v>
      </c>
      <c r="BI246" s="68"/>
      <c r="BJ246" s="20"/>
      <c r="BK246" s="69">
        <v>1.6773636551027701E-2</v>
      </c>
      <c r="BL246" s="69">
        <v>1.5721971032180398E-2</v>
      </c>
      <c r="BM246" s="69">
        <v>-6.2697526302539303E-2</v>
      </c>
      <c r="BN246" s="17"/>
      <c r="BO246" s="20"/>
    </row>
    <row r="247" spans="1:67" s="1" customFormat="1" ht="28.7" customHeight="1" x14ac:dyDescent="0.2"/>
  </sheetData>
  <mergeCells count="75">
    <mergeCell ref="Y4:Y5"/>
    <mergeCell ref="Z2:AD2"/>
    <mergeCell ref="Z3:AD3"/>
    <mergeCell ref="Z4:Z5"/>
    <mergeCell ref="AA4:AA5"/>
    <mergeCell ref="AB4:AB5"/>
    <mergeCell ref="P4:P5"/>
    <mergeCell ref="Q4:Q5"/>
    <mergeCell ref="R4:R5"/>
    <mergeCell ref="S4:S5"/>
    <mergeCell ref="T2:X2"/>
    <mergeCell ref="T3:X3"/>
    <mergeCell ref="T4:T5"/>
    <mergeCell ref="U4:U5"/>
    <mergeCell ref="V4:V5"/>
    <mergeCell ref="W4:W5"/>
    <mergeCell ref="X4:X5"/>
    <mergeCell ref="BE4:BE5"/>
    <mergeCell ref="BF2:BM2"/>
    <mergeCell ref="BF3:BI3"/>
    <mergeCell ref="BF4:BF5"/>
    <mergeCell ref="BG4:BG5"/>
    <mergeCell ref="BH4:BH5"/>
    <mergeCell ref="BI4:BI5"/>
    <mergeCell ref="BJ4:BJ5"/>
    <mergeCell ref="BK3:BM3"/>
    <mergeCell ref="BK4:BK5"/>
    <mergeCell ref="BL4:BL5"/>
    <mergeCell ref="BM4:BM5"/>
    <mergeCell ref="AZ2:BD2"/>
    <mergeCell ref="AZ3:BD3"/>
    <mergeCell ref="AZ4:AZ5"/>
    <mergeCell ref="BA4:BA5"/>
    <mergeCell ref="BB4:BB5"/>
    <mergeCell ref="BC4:BC5"/>
    <mergeCell ref="BD4:BD5"/>
    <mergeCell ref="AT2:AX2"/>
    <mergeCell ref="AT3:AX3"/>
    <mergeCell ref="AT4:AT5"/>
    <mergeCell ref="AU4:AU5"/>
    <mergeCell ref="AV4:AV5"/>
    <mergeCell ref="AW4:AW5"/>
    <mergeCell ref="AX4:AX5"/>
    <mergeCell ref="D2:D5"/>
    <mergeCell ref="H2:H5"/>
    <mergeCell ref="I2:I5"/>
    <mergeCell ref="J2:J5"/>
    <mergeCell ref="AN2:AR2"/>
    <mergeCell ref="AN3:AR3"/>
    <mergeCell ref="AN4:AN5"/>
    <mergeCell ref="AO4:AO5"/>
    <mergeCell ref="AP4:AP5"/>
    <mergeCell ref="AQ4:AQ5"/>
    <mergeCell ref="AR4:AR5"/>
    <mergeCell ref="K2:K5"/>
    <mergeCell ref="L2:L4"/>
    <mergeCell ref="N2:N4"/>
    <mergeCell ref="P2:R2"/>
    <mergeCell ref="P3:R3"/>
    <mergeCell ref="AK4:AK5"/>
    <mergeCell ref="AL4:AL5"/>
    <mergeCell ref="F2:F5"/>
    <mergeCell ref="G2:G5"/>
    <mergeCell ref="A2:A5"/>
    <mergeCell ref="AC4:AC5"/>
    <mergeCell ref="AD4:AD5"/>
    <mergeCell ref="AF2:AJ2"/>
    <mergeCell ref="AF3:AJ3"/>
    <mergeCell ref="AF4:AF5"/>
    <mergeCell ref="AG4:AG5"/>
    <mergeCell ref="AH4:AH5"/>
    <mergeCell ref="AI4:AI5"/>
    <mergeCell ref="AJ4:AJ5"/>
    <mergeCell ref="B2:B5"/>
    <mergeCell ref="C2:C5"/>
  </mergeCells>
  <hyperlinks>
    <hyperlink ref="L5" r:id="rId1" xr:uid="{00000000-0004-0000-0100-000000000000}"/>
    <hyperlink ref="N5" r:id="rId2" xr:uid="{00000000-0004-0000-0100-000001000000}"/>
  </hyperlinks>
  <pageMargins left="0.7" right="0.7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M25"/>
  <sheetViews>
    <sheetView workbookViewId="0">
      <selection activeCell="B8" sqref="B8"/>
    </sheetView>
  </sheetViews>
  <sheetFormatPr baseColWidth="10" defaultRowHeight="12.75" x14ac:dyDescent="0.2"/>
  <cols>
    <col min="1" max="1" width="29.85546875" customWidth="1"/>
    <col min="2" max="2" width="26.140625" customWidth="1"/>
    <col min="3" max="3" width="14" customWidth="1"/>
    <col min="4" max="4" width="0.28515625" customWidth="1"/>
    <col min="5" max="6" width="14.140625" customWidth="1"/>
    <col min="7" max="8" width="11.28515625" customWidth="1"/>
    <col min="9" max="9" width="11" customWidth="1"/>
    <col min="10" max="10" width="8.5703125" customWidth="1"/>
    <col min="11" max="11" width="0.28515625" customWidth="1"/>
    <col min="12" max="12" width="9.7109375" customWidth="1"/>
    <col min="13" max="13" width="0.28515625" customWidth="1"/>
    <col min="14" max="14" width="12.28515625" customWidth="1"/>
    <col min="15" max="16" width="7.85546875" customWidth="1"/>
    <col min="17" max="17" width="0.28515625" customWidth="1"/>
    <col min="18" max="19" width="10.7109375" customWidth="1"/>
    <col min="20" max="20" width="8.7109375" customWidth="1"/>
    <col min="21" max="21" width="7.5703125" customWidth="1"/>
    <col min="22" max="22" width="11.7109375" customWidth="1"/>
    <col min="23" max="23" width="0.28515625" customWidth="1"/>
    <col min="24" max="24" width="10.7109375" customWidth="1"/>
    <col min="25" max="28" width="7.85546875" customWidth="1"/>
    <col min="29" max="29" width="0.28515625" customWidth="1"/>
    <col min="30" max="30" width="11.85546875" customWidth="1"/>
    <col min="31" max="36" width="7.85546875" customWidth="1"/>
    <col min="37" max="37" width="0.28515625" customWidth="1"/>
    <col min="38" max="38" width="12.7109375" customWidth="1"/>
    <col min="39" max="39" width="9.28515625" customWidth="1"/>
    <col min="40" max="40" width="9.7109375" customWidth="1"/>
    <col min="41" max="42" width="7.85546875" customWidth="1"/>
    <col min="43" max="43" width="0.28515625" customWidth="1"/>
    <col min="44" max="45" width="9.5703125" customWidth="1"/>
    <col min="46" max="48" width="7.85546875" customWidth="1"/>
    <col min="49" max="49" width="0.28515625" customWidth="1"/>
    <col min="50" max="50" width="11.5703125" customWidth="1"/>
    <col min="51" max="54" width="7.85546875" customWidth="1"/>
    <col min="55" max="55" width="0.28515625" customWidth="1"/>
    <col min="56" max="56" width="11.5703125" customWidth="1"/>
    <col min="57" max="58" width="10.7109375" customWidth="1"/>
    <col min="59" max="59" width="13" customWidth="1"/>
    <col min="60" max="60" width="0.28515625" customWidth="1"/>
    <col min="61" max="61" width="8.42578125" customWidth="1"/>
    <col min="62" max="63" width="10.7109375" customWidth="1"/>
    <col min="64" max="65" width="0.28515625" customWidth="1"/>
    <col min="66" max="66" width="4.7109375" customWidth="1"/>
  </cols>
  <sheetData>
    <row r="1" spans="1:65" s="1" customFormat="1" ht="3.75" customHeight="1" x14ac:dyDescent="0.2"/>
    <row r="2" spans="1:65" s="1" customFormat="1" ht="34.700000000000003" customHeight="1" x14ac:dyDescent="0.2">
      <c r="A2" s="108" t="s">
        <v>62</v>
      </c>
      <c r="B2" s="113" t="s">
        <v>63</v>
      </c>
      <c r="C2" s="93" t="s">
        <v>65</v>
      </c>
      <c r="D2" s="4"/>
      <c r="E2" s="134" t="s">
        <v>355</v>
      </c>
      <c r="F2" s="111" t="s">
        <v>66</v>
      </c>
      <c r="G2" s="111" t="s">
        <v>67</v>
      </c>
      <c r="H2" s="111" t="s">
        <v>68</v>
      </c>
      <c r="I2" s="100" t="s">
        <v>69</v>
      </c>
      <c r="J2" s="135" t="s">
        <v>70</v>
      </c>
      <c r="K2" s="2"/>
      <c r="L2" s="119" t="s">
        <v>71</v>
      </c>
      <c r="M2" s="2"/>
      <c r="N2" s="120" t="s">
        <v>72</v>
      </c>
      <c r="O2" s="120"/>
      <c r="P2" s="120"/>
      <c r="Q2" s="2"/>
      <c r="R2" s="130" t="s">
        <v>6</v>
      </c>
      <c r="S2" s="130"/>
      <c r="T2" s="130"/>
      <c r="U2" s="130"/>
      <c r="V2" s="130"/>
      <c r="W2" s="2"/>
      <c r="X2" s="132" t="s">
        <v>73</v>
      </c>
      <c r="Y2" s="132"/>
      <c r="Z2" s="132"/>
      <c r="AA2" s="132"/>
      <c r="AB2" s="132"/>
      <c r="AC2" s="2"/>
      <c r="AD2" s="112" t="s">
        <v>8</v>
      </c>
      <c r="AE2" s="112"/>
      <c r="AF2" s="112"/>
      <c r="AG2" s="112"/>
      <c r="AH2" s="112"/>
      <c r="AI2" s="83"/>
      <c r="AJ2" s="83"/>
      <c r="AK2" s="25"/>
      <c r="AL2" s="116" t="s">
        <v>74</v>
      </c>
      <c r="AM2" s="116"/>
      <c r="AN2" s="116"/>
      <c r="AO2" s="116"/>
      <c r="AP2" s="116"/>
      <c r="AQ2" s="26"/>
      <c r="AR2" s="121" t="s">
        <v>75</v>
      </c>
      <c r="AS2" s="121"/>
      <c r="AT2" s="121"/>
      <c r="AU2" s="121"/>
      <c r="AV2" s="121"/>
      <c r="AW2" s="27"/>
      <c r="AX2" s="123" t="s">
        <v>76</v>
      </c>
      <c r="AY2" s="123"/>
      <c r="AZ2" s="123"/>
      <c r="BA2" s="123"/>
      <c r="BB2" s="123"/>
      <c r="BC2" s="28"/>
      <c r="BD2" s="126" t="s">
        <v>77</v>
      </c>
      <c r="BE2" s="126"/>
      <c r="BF2" s="126"/>
      <c r="BG2" s="126"/>
      <c r="BH2" s="126"/>
      <c r="BI2" s="126"/>
      <c r="BJ2" s="126"/>
      <c r="BK2" s="126"/>
      <c r="BL2" s="28"/>
      <c r="BM2" s="29"/>
    </row>
    <row r="3" spans="1:65" s="1" customFormat="1" ht="21.4" customHeight="1" x14ac:dyDescent="0.2">
      <c r="A3" s="108"/>
      <c r="B3" s="113"/>
      <c r="C3" s="93"/>
      <c r="D3" s="4"/>
      <c r="E3" s="111"/>
      <c r="F3" s="111"/>
      <c r="G3" s="111"/>
      <c r="H3" s="111"/>
      <c r="I3" s="100"/>
      <c r="J3" s="135"/>
      <c r="K3" s="2"/>
      <c r="L3" s="119"/>
      <c r="M3" s="2"/>
      <c r="N3" s="120" t="s">
        <v>78</v>
      </c>
      <c r="O3" s="120"/>
      <c r="P3" s="120"/>
      <c r="Q3" s="2"/>
      <c r="R3" s="130" t="s">
        <v>79</v>
      </c>
      <c r="S3" s="130"/>
      <c r="T3" s="130"/>
      <c r="U3" s="130"/>
      <c r="V3" s="130"/>
      <c r="W3" s="2"/>
      <c r="X3" s="132" t="s">
        <v>80</v>
      </c>
      <c r="Y3" s="132"/>
      <c r="Z3" s="132"/>
      <c r="AA3" s="132"/>
      <c r="AB3" s="132"/>
      <c r="AC3" s="2"/>
      <c r="AD3" s="112" t="s">
        <v>80</v>
      </c>
      <c r="AE3" s="112"/>
      <c r="AF3" s="112"/>
      <c r="AG3" s="112"/>
      <c r="AH3" s="112"/>
      <c r="AI3" s="83"/>
      <c r="AJ3" s="83"/>
      <c r="AK3" s="25"/>
      <c r="AL3" s="116" t="s">
        <v>80</v>
      </c>
      <c r="AM3" s="116"/>
      <c r="AN3" s="116"/>
      <c r="AO3" s="116"/>
      <c r="AP3" s="116"/>
      <c r="AQ3" s="26"/>
      <c r="AR3" s="121" t="s">
        <v>79</v>
      </c>
      <c r="AS3" s="121"/>
      <c r="AT3" s="121"/>
      <c r="AU3" s="121"/>
      <c r="AV3" s="121"/>
      <c r="AW3" s="25"/>
      <c r="AX3" s="123" t="s">
        <v>81</v>
      </c>
      <c r="AY3" s="123"/>
      <c r="AZ3" s="123"/>
      <c r="BA3" s="123"/>
      <c r="BB3" s="123"/>
      <c r="BC3" s="28"/>
      <c r="BD3" s="126" t="s">
        <v>82</v>
      </c>
      <c r="BE3" s="126"/>
      <c r="BF3" s="126"/>
      <c r="BG3" s="126"/>
      <c r="BH3" s="30"/>
      <c r="BI3" s="126" t="s">
        <v>83</v>
      </c>
      <c r="BJ3" s="126"/>
      <c r="BK3" s="126"/>
      <c r="BL3" s="25"/>
      <c r="BM3" s="29"/>
    </row>
    <row r="4" spans="1:65" s="1" customFormat="1" ht="20.25" customHeight="1" x14ac:dyDescent="0.2">
      <c r="A4" s="108"/>
      <c r="B4" s="113"/>
      <c r="C4" s="93"/>
      <c r="D4" s="4"/>
      <c r="E4" s="111"/>
      <c r="F4" s="111"/>
      <c r="G4" s="111"/>
      <c r="H4" s="111"/>
      <c r="I4" s="100"/>
      <c r="J4" s="135"/>
      <c r="K4" s="2"/>
      <c r="L4" s="119"/>
      <c r="M4" s="2"/>
      <c r="N4" s="109" t="s">
        <v>5</v>
      </c>
      <c r="O4" s="109" t="s">
        <v>85</v>
      </c>
      <c r="P4" s="109" t="s">
        <v>86</v>
      </c>
      <c r="Q4" s="2"/>
      <c r="R4" s="131" t="s">
        <v>87</v>
      </c>
      <c r="S4" s="131" t="s">
        <v>88</v>
      </c>
      <c r="T4" s="131" t="s">
        <v>89</v>
      </c>
      <c r="U4" s="131" t="s">
        <v>90</v>
      </c>
      <c r="V4" s="131" t="s">
        <v>86</v>
      </c>
      <c r="W4" s="129"/>
      <c r="X4" s="95" t="s">
        <v>91</v>
      </c>
      <c r="Y4" s="95" t="s">
        <v>88</v>
      </c>
      <c r="Z4" s="95" t="s">
        <v>92</v>
      </c>
      <c r="AA4" s="95" t="s">
        <v>93</v>
      </c>
      <c r="AB4" s="95" t="s">
        <v>86</v>
      </c>
      <c r="AC4" s="2"/>
      <c r="AD4" s="101" t="s">
        <v>94</v>
      </c>
      <c r="AE4" s="101" t="s">
        <v>88</v>
      </c>
      <c r="AF4" s="101" t="s">
        <v>92</v>
      </c>
      <c r="AG4" s="101" t="s">
        <v>93</v>
      </c>
      <c r="AH4" s="101" t="s">
        <v>86</v>
      </c>
      <c r="AI4" s="133" t="s">
        <v>356</v>
      </c>
      <c r="AJ4" s="101" t="s">
        <v>86</v>
      </c>
      <c r="AK4" s="25"/>
      <c r="AL4" s="117" t="s">
        <v>95</v>
      </c>
      <c r="AM4" s="117" t="s">
        <v>88</v>
      </c>
      <c r="AN4" s="117" t="s">
        <v>92</v>
      </c>
      <c r="AO4" s="117" t="s">
        <v>93</v>
      </c>
      <c r="AP4" s="117" t="s">
        <v>86</v>
      </c>
      <c r="AQ4" s="26"/>
      <c r="AR4" s="122" t="s">
        <v>96</v>
      </c>
      <c r="AS4" s="122" t="s">
        <v>88</v>
      </c>
      <c r="AT4" s="122" t="s">
        <v>92</v>
      </c>
      <c r="AU4" s="122" t="s">
        <v>93</v>
      </c>
      <c r="AV4" s="122" t="s">
        <v>86</v>
      </c>
      <c r="AW4" s="25"/>
      <c r="AX4" s="124" t="s">
        <v>97</v>
      </c>
      <c r="AY4" s="124" t="s">
        <v>88</v>
      </c>
      <c r="AZ4" s="124" t="s">
        <v>92</v>
      </c>
      <c r="BA4" s="124" t="s">
        <v>93</v>
      </c>
      <c r="BB4" s="124" t="s">
        <v>86</v>
      </c>
      <c r="BC4" s="125"/>
      <c r="BD4" s="127" t="s">
        <v>349</v>
      </c>
      <c r="BE4" s="127" t="s">
        <v>88</v>
      </c>
      <c r="BF4" s="127" t="s">
        <v>92</v>
      </c>
      <c r="BG4" s="127" t="s">
        <v>93</v>
      </c>
      <c r="BH4" s="128"/>
      <c r="BI4" s="127" t="s">
        <v>99</v>
      </c>
      <c r="BJ4" s="127" t="s">
        <v>100</v>
      </c>
      <c r="BK4" s="127" t="s">
        <v>101</v>
      </c>
      <c r="BL4" s="25"/>
      <c r="BM4" s="29"/>
    </row>
    <row r="5" spans="1:65" s="1" customFormat="1" ht="28.35" customHeight="1" x14ac:dyDescent="0.2">
      <c r="A5" s="108"/>
      <c r="B5" s="113"/>
      <c r="C5" s="93"/>
      <c r="D5" s="4"/>
      <c r="E5" s="111"/>
      <c r="F5" s="111"/>
      <c r="G5" s="111"/>
      <c r="H5" s="111"/>
      <c r="I5" s="100"/>
      <c r="J5" s="70" t="s">
        <v>32</v>
      </c>
      <c r="K5" s="2"/>
      <c r="L5" s="11" t="s">
        <v>32</v>
      </c>
      <c r="M5" s="2"/>
      <c r="N5" s="109"/>
      <c r="O5" s="109"/>
      <c r="P5" s="109"/>
      <c r="Q5" s="2"/>
      <c r="R5" s="131"/>
      <c r="S5" s="131"/>
      <c r="T5" s="131"/>
      <c r="U5" s="131"/>
      <c r="V5" s="131"/>
      <c r="W5" s="129"/>
      <c r="X5" s="95"/>
      <c r="Y5" s="95"/>
      <c r="Z5" s="95"/>
      <c r="AA5" s="95"/>
      <c r="AB5" s="95"/>
      <c r="AC5" s="2"/>
      <c r="AD5" s="101"/>
      <c r="AE5" s="101"/>
      <c r="AF5" s="101"/>
      <c r="AG5" s="101"/>
      <c r="AH5" s="101"/>
      <c r="AI5" s="101"/>
      <c r="AJ5" s="101"/>
      <c r="AK5" s="25"/>
      <c r="AL5" s="117"/>
      <c r="AM5" s="117"/>
      <c r="AN5" s="117"/>
      <c r="AO5" s="117"/>
      <c r="AP5" s="117"/>
      <c r="AQ5" s="26"/>
      <c r="AR5" s="122"/>
      <c r="AS5" s="122"/>
      <c r="AT5" s="122"/>
      <c r="AU5" s="122"/>
      <c r="AV5" s="122"/>
      <c r="AW5" s="25"/>
      <c r="AX5" s="124"/>
      <c r="AY5" s="124"/>
      <c r="AZ5" s="124"/>
      <c r="BA5" s="124"/>
      <c r="BB5" s="124"/>
      <c r="BC5" s="125"/>
      <c r="BD5" s="127"/>
      <c r="BE5" s="127"/>
      <c r="BF5" s="127"/>
      <c r="BG5" s="127"/>
      <c r="BH5" s="128"/>
      <c r="BI5" s="127"/>
      <c r="BJ5" s="127"/>
      <c r="BK5" s="127"/>
      <c r="BL5" s="25"/>
      <c r="BM5" s="29"/>
    </row>
    <row r="6" spans="1:65" s="1" customFormat="1" ht="21.4" customHeight="1" x14ac:dyDescent="0.2">
      <c r="A6" s="32" t="s">
        <v>33</v>
      </c>
      <c r="B6" s="32" t="s">
        <v>44</v>
      </c>
      <c r="C6" s="33">
        <v>33.24</v>
      </c>
      <c r="D6" s="3"/>
      <c r="E6" s="35">
        <f>F6-AH6+AJ6</f>
        <v>6.4250000000000002E-2</v>
      </c>
      <c r="F6" s="35">
        <v>5.9249999999999997E-2</v>
      </c>
      <c r="G6" s="35">
        <v>0</v>
      </c>
      <c r="H6" s="35">
        <v>0</v>
      </c>
      <c r="I6" s="35">
        <v>0</v>
      </c>
      <c r="J6" s="35">
        <v>5.9249999999999997E-2</v>
      </c>
      <c r="K6" s="14"/>
      <c r="L6" s="36">
        <v>5</v>
      </c>
      <c r="M6" s="3"/>
      <c r="N6" s="37">
        <v>0.67700000000000005</v>
      </c>
      <c r="O6" s="71">
        <v>0.7</v>
      </c>
      <c r="P6" s="37"/>
      <c r="Q6" s="3"/>
      <c r="R6" s="13">
        <v>1002</v>
      </c>
      <c r="S6" s="39">
        <v>30.144404332130001</v>
      </c>
      <c r="T6" s="43">
        <v>32</v>
      </c>
      <c r="U6" s="37">
        <v>0.94201263537906099</v>
      </c>
      <c r="V6" s="42"/>
      <c r="W6" s="3"/>
      <c r="X6" s="13">
        <v>1630</v>
      </c>
      <c r="Y6" s="39">
        <v>49.037304452466898</v>
      </c>
      <c r="Z6" s="43">
        <v>38</v>
      </c>
      <c r="AA6" s="46">
        <v>1.29045538032808</v>
      </c>
      <c r="AB6" s="42">
        <v>0.01</v>
      </c>
      <c r="AC6" s="3"/>
      <c r="AD6" s="45">
        <v>6403</v>
      </c>
      <c r="AE6" s="16">
        <v>192.6293622142</v>
      </c>
      <c r="AF6" s="43">
        <v>140</v>
      </c>
      <c r="AG6" s="46">
        <v>1.37592401581571</v>
      </c>
      <c r="AH6" s="15">
        <v>0.01</v>
      </c>
      <c r="AI6" s="37">
        <v>0.50747756729810567</v>
      </c>
      <c r="AJ6" s="15">
        <v>1.4999999999999999E-2</v>
      </c>
      <c r="AK6" s="3"/>
      <c r="AL6" s="39">
        <v>30659.92626</v>
      </c>
      <c r="AM6" s="39">
        <v>922.38045306859203</v>
      </c>
      <c r="AN6" s="47">
        <v>736.04499999999996</v>
      </c>
      <c r="AO6" s="46">
        <v>1.2531576915386899</v>
      </c>
      <c r="AP6" s="42">
        <v>0.01</v>
      </c>
      <c r="AQ6" s="14"/>
      <c r="AR6" s="39">
        <v>26963.987280000001</v>
      </c>
      <c r="AS6" s="16">
        <v>811.19095306859197</v>
      </c>
      <c r="AT6" s="48">
        <v>630</v>
      </c>
      <c r="AU6" s="46">
        <v>1.2876046874104601</v>
      </c>
      <c r="AV6" s="15">
        <v>1.4999999999999999E-2</v>
      </c>
      <c r="AW6" s="3"/>
      <c r="AX6" s="39">
        <v>2529.5</v>
      </c>
      <c r="AY6" s="16">
        <v>76.098074608904895</v>
      </c>
      <c r="AZ6" s="40">
        <v>70</v>
      </c>
      <c r="BA6" s="44">
        <v>1.0871153515557801</v>
      </c>
      <c r="BB6" s="15">
        <v>1.4250000000000001E-2</v>
      </c>
      <c r="BC6" s="14"/>
      <c r="BD6" s="13">
        <v>-968</v>
      </c>
      <c r="BE6" s="16">
        <v>-29.121540312876</v>
      </c>
      <c r="BF6" s="40">
        <v>100</v>
      </c>
      <c r="BG6" s="37">
        <v>-0.29121540312875999</v>
      </c>
      <c r="BH6" s="14"/>
      <c r="BI6" s="72">
        <v>1.9644382327820498E-2</v>
      </c>
      <c r="BJ6" s="72">
        <v>1.7904437656350601E-2</v>
      </c>
      <c r="BK6" s="50">
        <v>-8.8572124204983504E-2</v>
      </c>
      <c r="BL6" s="3"/>
      <c r="BM6" s="14"/>
    </row>
    <row r="7" spans="1:65" s="1" customFormat="1" ht="21.4" customHeight="1" x14ac:dyDescent="0.2">
      <c r="A7" s="32" t="s">
        <v>33</v>
      </c>
      <c r="B7" s="32" t="s">
        <v>58</v>
      </c>
      <c r="C7" s="33">
        <v>53.69</v>
      </c>
      <c r="D7" s="3"/>
      <c r="E7" s="35">
        <f t="shared" ref="E7:E23" si="0">F7-AH7+AJ7</f>
        <v>3.7999999999999999E-2</v>
      </c>
      <c r="F7" s="35">
        <v>3.7999999999999999E-2</v>
      </c>
      <c r="G7" s="35">
        <v>0</v>
      </c>
      <c r="H7" s="35">
        <v>0</v>
      </c>
      <c r="I7" s="35">
        <v>0</v>
      </c>
      <c r="J7" s="35">
        <v>3.7999999999999999E-2</v>
      </c>
      <c r="K7" s="14"/>
      <c r="L7" s="36">
        <v>4</v>
      </c>
      <c r="M7" s="3"/>
      <c r="N7" s="53">
        <v>0.47899999999999998</v>
      </c>
      <c r="O7" s="71">
        <v>0.7</v>
      </c>
      <c r="P7" s="37"/>
      <c r="Q7" s="3"/>
      <c r="R7" s="13">
        <v>1644</v>
      </c>
      <c r="S7" s="39">
        <v>30.620227230396701</v>
      </c>
      <c r="T7" s="43">
        <v>32</v>
      </c>
      <c r="U7" s="37">
        <v>0.95688210094989701</v>
      </c>
      <c r="V7" s="42"/>
      <c r="W7" s="3"/>
      <c r="X7" s="13">
        <v>2706</v>
      </c>
      <c r="Y7" s="39">
        <v>50.400447010616503</v>
      </c>
      <c r="Z7" s="43">
        <v>38</v>
      </c>
      <c r="AA7" s="46">
        <v>1.3263275529109599</v>
      </c>
      <c r="AB7" s="42">
        <v>0.01</v>
      </c>
      <c r="AC7" s="3"/>
      <c r="AD7" s="45">
        <v>9931</v>
      </c>
      <c r="AE7" s="16">
        <v>184.96926802011501</v>
      </c>
      <c r="AF7" s="43">
        <v>140</v>
      </c>
      <c r="AG7" s="46">
        <v>1.32120905728654</v>
      </c>
      <c r="AH7" s="15">
        <v>0.01</v>
      </c>
      <c r="AI7" s="37">
        <v>0.45390070921985815</v>
      </c>
      <c r="AJ7" s="15">
        <v>0.01</v>
      </c>
      <c r="AK7" s="3"/>
      <c r="AL7" s="39">
        <v>51468.578200000004</v>
      </c>
      <c r="AM7" s="39">
        <v>958.62503631961204</v>
      </c>
      <c r="AN7" s="47">
        <v>812.779</v>
      </c>
      <c r="AO7" s="44">
        <v>1.17944119658556</v>
      </c>
      <c r="AP7" s="42">
        <v>8.9999999999999993E-3</v>
      </c>
      <c r="AQ7" s="14"/>
      <c r="AR7" s="39">
        <v>38030.377959999998</v>
      </c>
      <c r="AS7" s="16">
        <v>708.33261240454499</v>
      </c>
      <c r="AT7" s="48">
        <v>630</v>
      </c>
      <c r="AU7" s="44">
        <v>1.1243374800072099</v>
      </c>
      <c r="AV7" s="15">
        <v>8.9999999999999993E-3</v>
      </c>
      <c r="AW7" s="3"/>
      <c r="AX7" s="39">
        <v>3124.9</v>
      </c>
      <c r="AY7" s="16">
        <v>58.202644812814299</v>
      </c>
      <c r="AZ7" s="40">
        <v>70</v>
      </c>
      <c r="BA7" s="37">
        <v>0.83146635446877604</v>
      </c>
      <c r="BB7" s="15"/>
      <c r="BC7" s="14"/>
      <c r="BD7" s="13">
        <v>-4</v>
      </c>
      <c r="BE7" s="16">
        <v>-7.4501769417023703E-2</v>
      </c>
      <c r="BF7" s="40">
        <v>100</v>
      </c>
      <c r="BG7" s="37">
        <v>-7.4501769417023697E-4</v>
      </c>
      <c r="BH7" s="14"/>
      <c r="BI7" s="72">
        <v>2.06812652068127E-2</v>
      </c>
      <c r="BJ7" s="72">
        <v>2.2453272647201501E-2</v>
      </c>
      <c r="BK7" s="50">
        <v>8.5681771529387704E-2</v>
      </c>
      <c r="BL7" s="3"/>
      <c r="BM7" s="14"/>
    </row>
    <row r="8" spans="1:65" s="1" customFormat="1" ht="21.4" customHeight="1" x14ac:dyDescent="0.2">
      <c r="A8" s="32" t="s">
        <v>34</v>
      </c>
      <c r="B8" s="32" t="s">
        <v>47</v>
      </c>
      <c r="C8" s="33">
        <v>56.02</v>
      </c>
      <c r="D8" s="3"/>
      <c r="E8" s="35">
        <f t="shared" si="0"/>
        <v>5.3499999999999999E-2</v>
      </c>
      <c r="F8" s="35">
        <f>J8+H8</f>
        <v>5.3499999999999999E-2</v>
      </c>
      <c r="G8" s="35"/>
      <c r="H8" s="35">
        <v>2.5000000000000001E-3</v>
      </c>
      <c r="I8" s="35">
        <v>0</v>
      </c>
      <c r="J8" s="35">
        <v>5.0999999999999997E-2</v>
      </c>
      <c r="K8" s="14"/>
      <c r="L8" s="36">
        <v>5</v>
      </c>
      <c r="M8" s="3"/>
      <c r="N8" s="37">
        <v>0.65800000000000003</v>
      </c>
      <c r="O8" s="71">
        <v>0.7</v>
      </c>
      <c r="P8" s="37"/>
      <c r="Q8" s="3"/>
      <c r="R8" s="13">
        <v>1386</v>
      </c>
      <c r="S8" s="39">
        <v>24.7411638700464</v>
      </c>
      <c r="T8" s="43">
        <v>32</v>
      </c>
      <c r="U8" s="41">
        <v>0.77316137093894999</v>
      </c>
      <c r="V8" s="42"/>
      <c r="W8" s="3"/>
      <c r="X8" s="13">
        <v>2680</v>
      </c>
      <c r="Y8" s="39">
        <v>47.840057122456301</v>
      </c>
      <c r="Z8" s="43">
        <v>38</v>
      </c>
      <c r="AA8" s="46">
        <v>1.2589488716435899</v>
      </c>
      <c r="AB8" s="42">
        <v>0.01</v>
      </c>
      <c r="AC8" s="3"/>
      <c r="AD8" s="45">
        <v>10705</v>
      </c>
      <c r="AE8" s="16">
        <v>191.09246697608</v>
      </c>
      <c r="AF8" s="43">
        <v>140</v>
      </c>
      <c r="AG8" s="46">
        <v>1.36494619268629</v>
      </c>
      <c r="AH8" s="15">
        <v>0.01</v>
      </c>
      <c r="AI8" s="37">
        <v>0.46713286713286711</v>
      </c>
      <c r="AJ8" s="15">
        <v>0.01</v>
      </c>
      <c r="AK8" s="3"/>
      <c r="AL8" s="39">
        <v>62737.915220000003</v>
      </c>
      <c r="AM8" s="39">
        <v>1119.9199432345599</v>
      </c>
      <c r="AN8" s="47">
        <v>898.57799999999997</v>
      </c>
      <c r="AO8" s="46">
        <v>1.24632468548591</v>
      </c>
      <c r="AP8" s="42">
        <v>0.01</v>
      </c>
      <c r="AQ8" s="14"/>
      <c r="AR8" s="39">
        <v>42269.486190000003</v>
      </c>
      <c r="AS8" s="16">
        <v>754.54277383077499</v>
      </c>
      <c r="AT8" s="48">
        <v>630</v>
      </c>
      <c r="AU8" s="46">
        <v>1.1976869425885299</v>
      </c>
      <c r="AV8" s="15">
        <v>1.4999999999999999E-2</v>
      </c>
      <c r="AW8" s="3"/>
      <c r="AX8" s="39">
        <v>3839.7</v>
      </c>
      <c r="AY8" s="16">
        <v>68.541592288468394</v>
      </c>
      <c r="AZ8" s="40">
        <v>70</v>
      </c>
      <c r="BA8" s="44">
        <v>0.97916560412097697</v>
      </c>
      <c r="BB8" s="15">
        <v>6.0000000000000001E-3</v>
      </c>
      <c r="BC8" s="14"/>
      <c r="BD8" s="13">
        <v>-1550</v>
      </c>
      <c r="BE8" s="16">
        <v>-27.6686897536594</v>
      </c>
      <c r="BF8" s="40">
        <v>100</v>
      </c>
      <c r="BG8" s="37">
        <v>-0.27668689753659398</v>
      </c>
      <c r="BH8" s="14"/>
      <c r="BI8" s="72">
        <v>1.28611898016997E-2</v>
      </c>
      <c r="BJ8" s="73">
        <v>1.4393826089557599E-2</v>
      </c>
      <c r="BK8" s="74">
        <v>0.119167535157233</v>
      </c>
      <c r="BL8" s="3"/>
      <c r="BM8" s="14"/>
    </row>
    <row r="9" spans="1:65" s="1" customFormat="1" ht="21.4" customHeight="1" x14ac:dyDescent="0.2">
      <c r="A9" s="32" t="s">
        <v>34</v>
      </c>
      <c r="B9" s="32" t="s">
        <v>56</v>
      </c>
      <c r="C9" s="33">
        <v>50.43</v>
      </c>
      <c r="D9" s="3"/>
      <c r="E9" s="35">
        <f t="shared" si="0"/>
        <v>5.475E-2</v>
      </c>
      <c r="F9" s="35">
        <v>4.9750000000000003E-2</v>
      </c>
      <c r="G9" s="35">
        <v>0</v>
      </c>
      <c r="H9" s="35">
        <v>2.5000000000000001E-3</v>
      </c>
      <c r="I9" s="35">
        <v>0</v>
      </c>
      <c r="J9" s="35">
        <v>4.725E-2</v>
      </c>
      <c r="K9" s="14"/>
      <c r="L9" s="36">
        <v>5</v>
      </c>
      <c r="M9" s="3"/>
      <c r="N9" s="37">
        <v>0.65400000000000003</v>
      </c>
      <c r="O9" s="71">
        <v>0.7</v>
      </c>
      <c r="P9" s="37"/>
      <c r="Q9" s="3"/>
      <c r="R9" s="13">
        <v>1225</v>
      </c>
      <c r="S9" s="39">
        <v>24.291096569502301</v>
      </c>
      <c r="T9" s="43">
        <v>32</v>
      </c>
      <c r="U9" s="41">
        <v>0.75909676779694601</v>
      </c>
      <c r="V9" s="42"/>
      <c r="W9" s="3"/>
      <c r="X9" s="13">
        <v>2424</v>
      </c>
      <c r="Y9" s="39">
        <v>48.066627007733501</v>
      </c>
      <c r="Z9" s="43">
        <v>38</v>
      </c>
      <c r="AA9" s="46">
        <v>1.2649112370456199</v>
      </c>
      <c r="AB9" s="42">
        <v>0.01</v>
      </c>
      <c r="AC9" s="3"/>
      <c r="AD9" s="45">
        <v>10096</v>
      </c>
      <c r="AE9" s="16">
        <v>200.19829466587299</v>
      </c>
      <c r="AF9" s="43">
        <v>140</v>
      </c>
      <c r="AG9" s="46">
        <v>1.4299878190419499</v>
      </c>
      <c r="AH9" s="15">
        <v>0.01</v>
      </c>
      <c r="AI9" s="37">
        <v>0.51898734177215189</v>
      </c>
      <c r="AJ9" s="15">
        <v>1.4999999999999999E-2</v>
      </c>
      <c r="AK9" s="3"/>
      <c r="AL9" s="39">
        <v>59058.588340000002</v>
      </c>
      <c r="AM9" s="39">
        <v>1171.1003041840199</v>
      </c>
      <c r="AN9" s="47">
        <v>926.58500000000004</v>
      </c>
      <c r="AO9" s="46">
        <v>1.26388869254739</v>
      </c>
      <c r="AP9" s="42">
        <v>0.01</v>
      </c>
      <c r="AQ9" s="14"/>
      <c r="AR9" s="39">
        <v>35542.852440000002</v>
      </c>
      <c r="AS9" s="16">
        <v>704.79580487804901</v>
      </c>
      <c r="AT9" s="48">
        <v>630</v>
      </c>
      <c r="AU9" s="44">
        <v>1.1187234998064299</v>
      </c>
      <c r="AV9" s="15">
        <v>8.9999999999999993E-3</v>
      </c>
      <c r="AW9" s="3"/>
      <c r="AX9" s="39">
        <v>3553.5</v>
      </c>
      <c r="AY9" s="16">
        <v>70.464009518143996</v>
      </c>
      <c r="AZ9" s="40">
        <v>70</v>
      </c>
      <c r="BA9" s="44">
        <v>1.0066287074020599</v>
      </c>
      <c r="BB9" s="15">
        <v>8.2500000000000004E-3</v>
      </c>
      <c r="BC9" s="14"/>
      <c r="BD9" s="13">
        <v>-1416</v>
      </c>
      <c r="BE9" s="16">
        <v>-28.078524687685899</v>
      </c>
      <c r="BF9" s="40">
        <v>100</v>
      </c>
      <c r="BG9" s="37">
        <v>-0.28078524687685902</v>
      </c>
      <c r="BH9" s="14"/>
      <c r="BI9" s="72">
        <v>1.35206167503796E-2</v>
      </c>
      <c r="BJ9" s="73">
        <v>1.32417888108239E-2</v>
      </c>
      <c r="BK9" s="50">
        <v>-2.06224275640291E-2</v>
      </c>
      <c r="BL9" s="3"/>
      <c r="BM9" s="14"/>
    </row>
    <row r="10" spans="1:65" s="1" customFormat="1" ht="21.4" customHeight="1" x14ac:dyDescent="0.2">
      <c r="A10" s="32" t="s">
        <v>34</v>
      </c>
      <c r="B10" s="32" t="s">
        <v>57</v>
      </c>
      <c r="C10" s="33">
        <v>64.56</v>
      </c>
      <c r="D10" s="3"/>
      <c r="E10" s="35">
        <f t="shared" si="0"/>
        <v>5.9249999999999997E-2</v>
      </c>
      <c r="F10" s="35">
        <v>5.9249999999999997E-2</v>
      </c>
      <c r="G10" s="35">
        <v>0</v>
      </c>
      <c r="H10" s="35">
        <v>0</v>
      </c>
      <c r="I10" s="35">
        <v>0</v>
      </c>
      <c r="J10" s="35">
        <v>5.9249999999999997E-2</v>
      </c>
      <c r="K10" s="14"/>
      <c r="L10" s="36">
        <v>6</v>
      </c>
      <c r="M10" s="3"/>
      <c r="N10" s="37">
        <v>0.68300000000000005</v>
      </c>
      <c r="O10" s="71">
        <v>0.7</v>
      </c>
      <c r="P10" s="37"/>
      <c r="Q10" s="3"/>
      <c r="R10" s="13">
        <v>2655</v>
      </c>
      <c r="S10" s="39">
        <v>41.124535315985099</v>
      </c>
      <c r="T10" s="43">
        <v>32</v>
      </c>
      <c r="U10" s="46">
        <v>1.2851417286245399</v>
      </c>
      <c r="V10" s="42">
        <v>1.4999999999999999E-2</v>
      </c>
      <c r="W10" s="3"/>
      <c r="X10" s="13">
        <v>3874</v>
      </c>
      <c r="Y10" s="39">
        <v>60.0061957868649</v>
      </c>
      <c r="Z10" s="43">
        <v>38</v>
      </c>
      <c r="AA10" s="46">
        <v>1.57911041544381</v>
      </c>
      <c r="AB10" s="42">
        <v>0.01</v>
      </c>
      <c r="AC10" s="3"/>
      <c r="AD10" s="45">
        <v>12683</v>
      </c>
      <c r="AE10" s="16">
        <v>196.45291201982701</v>
      </c>
      <c r="AF10" s="43">
        <v>140</v>
      </c>
      <c r="AG10" s="46">
        <v>1.4032350858559099</v>
      </c>
      <c r="AH10" s="15">
        <v>0.01</v>
      </c>
      <c r="AI10" s="37">
        <v>0.47073321010474428</v>
      </c>
      <c r="AJ10" s="15">
        <v>0.01</v>
      </c>
      <c r="AK10" s="3"/>
      <c r="AL10" s="39">
        <v>68095.605590000006</v>
      </c>
      <c r="AM10" s="39">
        <v>1054.76464668525</v>
      </c>
      <c r="AN10" s="47">
        <v>898.79300000000001</v>
      </c>
      <c r="AO10" s="44">
        <v>1.17353455877521</v>
      </c>
      <c r="AP10" s="42">
        <v>8.5000000000000006E-3</v>
      </c>
      <c r="AQ10" s="14"/>
      <c r="AR10" s="39">
        <v>43548.186540000002</v>
      </c>
      <c r="AS10" s="16">
        <v>674.53820539033495</v>
      </c>
      <c r="AT10" s="48">
        <v>630</v>
      </c>
      <c r="AU10" s="44">
        <v>1.07069556411164</v>
      </c>
      <c r="AV10" s="15">
        <v>5.2500000000000003E-3</v>
      </c>
      <c r="AW10" s="3"/>
      <c r="AX10" s="39">
        <v>4722.1000000000004</v>
      </c>
      <c r="AY10" s="16">
        <v>73.142812887236701</v>
      </c>
      <c r="AZ10" s="40">
        <v>70</v>
      </c>
      <c r="BA10" s="44">
        <v>1.04489732696052</v>
      </c>
      <c r="BB10" s="15">
        <v>1.0500000000000001E-2</v>
      </c>
      <c r="BC10" s="14"/>
      <c r="BD10" s="13">
        <v>-1529</v>
      </c>
      <c r="BE10" s="16">
        <v>-23.683395291202</v>
      </c>
      <c r="BF10" s="40">
        <v>100</v>
      </c>
      <c r="BG10" s="37">
        <v>-0.23683395291202</v>
      </c>
      <c r="BH10" s="14"/>
      <c r="BI10" s="72">
        <v>1.6499891448082601E-2</v>
      </c>
      <c r="BJ10" s="72">
        <v>1.7481922176213398E-2</v>
      </c>
      <c r="BK10" s="50">
        <v>5.9517405385410498E-2</v>
      </c>
      <c r="BL10" s="3"/>
      <c r="BM10" s="14"/>
    </row>
    <row r="11" spans="1:65" s="1" customFormat="1" ht="21.4" customHeight="1" x14ac:dyDescent="0.2">
      <c r="A11" s="32" t="s">
        <v>35</v>
      </c>
      <c r="B11" s="32" t="s">
        <v>45</v>
      </c>
      <c r="C11" s="33">
        <v>45.31</v>
      </c>
      <c r="D11" s="3"/>
      <c r="E11" s="35">
        <f t="shared" si="0"/>
        <v>3.6499999999999998E-2</v>
      </c>
      <c r="F11" s="35">
        <v>3.6499999999999998E-2</v>
      </c>
      <c r="G11" s="35">
        <v>0</v>
      </c>
      <c r="H11" s="35">
        <v>2.5000000000000001E-3</v>
      </c>
      <c r="I11" s="35">
        <v>0</v>
      </c>
      <c r="J11" s="35">
        <v>3.4000000000000002E-2</v>
      </c>
      <c r="K11" s="14"/>
      <c r="L11" s="36">
        <v>5</v>
      </c>
      <c r="M11" s="3"/>
      <c r="N11" s="53">
        <v>0.48499999999999999</v>
      </c>
      <c r="O11" s="71">
        <v>0.7</v>
      </c>
      <c r="P11" s="37"/>
      <c r="Q11" s="3"/>
      <c r="R11" s="13">
        <v>920</v>
      </c>
      <c r="S11" s="39">
        <v>20.3045685279188</v>
      </c>
      <c r="T11" s="43">
        <v>32</v>
      </c>
      <c r="U11" s="41">
        <v>0.63451776649746205</v>
      </c>
      <c r="V11" s="42"/>
      <c r="W11" s="3"/>
      <c r="X11" s="13">
        <v>2132</v>
      </c>
      <c r="Y11" s="39">
        <v>47.053630545133501</v>
      </c>
      <c r="Z11" s="43">
        <v>38</v>
      </c>
      <c r="AA11" s="46">
        <v>1.2382534353982499</v>
      </c>
      <c r="AB11" s="42">
        <v>0.01</v>
      </c>
      <c r="AC11" s="3"/>
      <c r="AD11" s="45">
        <v>8452</v>
      </c>
      <c r="AE11" s="16">
        <v>186.53718825866301</v>
      </c>
      <c r="AF11" s="43">
        <v>140</v>
      </c>
      <c r="AG11" s="46">
        <v>1.33240848756188</v>
      </c>
      <c r="AH11" s="15">
        <v>0.01</v>
      </c>
      <c r="AI11" s="37">
        <v>0.49850746268656715</v>
      </c>
      <c r="AJ11" s="15">
        <v>0.01</v>
      </c>
      <c r="AK11" s="3"/>
      <c r="AL11" s="39">
        <v>46180.273609999997</v>
      </c>
      <c r="AM11" s="39">
        <v>1019.20709799161</v>
      </c>
      <c r="AN11" s="47">
        <v>929.66700000000003</v>
      </c>
      <c r="AO11" s="44">
        <v>1.0963141619435901</v>
      </c>
      <c r="AP11" s="42">
        <v>5.0000000000000001E-3</v>
      </c>
      <c r="AQ11" s="14"/>
      <c r="AR11" s="39">
        <v>31744.067299999999</v>
      </c>
      <c r="AS11" s="16">
        <v>700.59738026925595</v>
      </c>
      <c r="AT11" s="48">
        <v>630</v>
      </c>
      <c r="AU11" s="44">
        <v>1.1120593337607201</v>
      </c>
      <c r="AV11" s="15">
        <v>8.2500000000000004E-3</v>
      </c>
      <c r="AW11" s="3"/>
      <c r="AX11" s="39">
        <v>2883.3</v>
      </c>
      <c r="AY11" s="16">
        <v>63.634959170161103</v>
      </c>
      <c r="AZ11" s="40">
        <v>70</v>
      </c>
      <c r="BA11" s="44">
        <v>0.90907084528801596</v>
      </c>
      <c r="BB11" s="15">
        <v>7.5000000000000002E-4</v>
      </c>
      <c r="BC11" s="14"/>
      <c r="BD11" s="13">
        <v>-1122</v>
      </c>
      <c r="BE11" s="16">
        <v>-24.7627455307879</v>
      </c>
      <c r="BF11" s="40">
        <v>100</v>
      </c>
      <c r="BG11" s="37">
        <v>-0.247627455307879</v>
      </c>
      <c r="BH11" s="14"/>
      <c r="BI11" s="72">
        <v>1.7519165514641201E-2</v>
      </c>
      <c r="BJ11" s="73">
        <v>1.6778609297488999E-2</v>
      </c>
      <c r="BK11" s="50">
        <v>-4.2271203872884099E-2</v>
      </c>
      <c r="BL11" s="3"/>
      <c r="BM11" s="14"/>
    </row>
    <row r="12" spans="1:65" s="1" customFormat="1" ht="21.4" customHeight="1" x14ac:dyDescent="0.2">
      <c r="A12" s="32" t="s">
        <v>35</v>
      </c>
      <c r="B12" s="32" t="s">
        <v>51</v>
      </c>
      <c r="C12" s="33">
        <v>47.5</v>
      </c>
      <c r="D12" s="3"/>
      <c r="E12" s="35">
        <f t="shared" si="0"/>
        <v>2.5250000000000002E-2</v>
      </c>
      <c r="F12" s="35">
        <v>2.5250000000000002E-2</v>
      </c>
      <c r="G12" s="35">
        <v>0</v>
      </c>
      <c r="H12" s="35">
        <v>0</v>
      </c>
      <c r="I12" s="35">
        <v>0</v>
      </c>
      <c r="J12" s="35">
        <v>2.5250000000000002E-2</v>
      </c>
      <c r="K12" s="14"/>
      <c r="L12" s="36">
        <v>3</v>
      </c>
      <c r="M12" s="3"/>
      <c r="N12" s="53">
        <v>0.50700000000000001</v>
      </c>
      <c r="O12" s="71">
        <v>0.7</v>
      </c>
      <c r="P12" s="37"/>
      <c r="Q12" s="3"/>
      <c r="R12" s="13">
        <v>1359</v>
      </c>
      <c r="S12" s="39">
        <v>28.6105263157895</v>
      </c>
      <c r="T12" s="43">
        <v>32</v>
      </c>
      <c r="U12" s="37">
        <v>0.89407894736842097</v>
      </c>
      <c r="V12" s="42"/>
      <c r="W12" s="3"/>
      <c r="X12" s="13">
        <v>2169</v>
      </c>
      <c r="Y12" s="39">
        <v>45.663157894736798</v>
      </c>
      <c r="Z12" s="43">
        <v>38</v>
      </c>
      <c r="AA12" s="46">
        <v>1.2016620498615</v>
      </c>
      <c r="AB12" s="42">
        <v>0.01</v>
      </c>
      <c r="AC12" s="3"/>
      <c r="AD12" s="45">
        <v>8012</v>
      </c>
      <c r="AE12" s="16">
        <v>168.67368421052601</v>
      </c>
      <c r="AF12" s="43">
        <v>140</v>
      </c>
      <c r="AG12" s="46">
        <v>1.2048120300751901</v>
      </c>
      <c r="AH12" s="15">
        <v>0.01</v>
      </c>
      <c r="AI12" s="37">
        <v>0.42366412213740456</v>
      </c>
      <c r="AJ12" s="15">
        <v>0.01</v>
      </c>
      <c r="AK12" s="3"/>
      <c r="AL12" s="39">
        <v>42995.502800000002</v>
      </c>
      <c r="AM12" s="39">
        <v>905.16848000000005</v>
      </c>
      <c r="AN12" s="47">
        <v>907.52599999999995</v>
      </c>
      <c r="AO12" s="37">
        <v>0.997402256243898</v>
      </c>
      <c r="AP12" s="42">
        <v>0</v>
      </c>
      <c r="AQ12" s="14"/>
      <c r="AR12" s="39">
        <v>31894.796320000001</v>
      </c>
      <c r="AS12" s="16">
        <v>671.46939621052604</v>
      </c>
      <c r="AT12" s="48">
        <v>630</v>
      </c>
      <c r="AU12" s="44">
        <v>1.06582443842941</v>
      </c>
      <c r="AV12" s="15">
        <v>5.2500000000000003E-3</v>
      </c>
      <c r="AW12" s="3"/>
      <c r="AX12" s="39">
        <v>2474.6</v>
      </c>
      <c r="AY12" s="16">
        <v>52.0968421052631</v>
      </c>
      <c r="AZ12" s="40">
        <v>70</v>
      </c>
      <c r="BA12" s="41">
        <v>0.74424060150375904</v>
      </c>
      <c r="BB12" s="15"/>
      <c r="BC12" s="14"/>
      <c r="BD12" s="13">
        <v>-1388</v>
      </c>
      <c r="BE12" s="16">
        <v>-29.2210526315789</v>
      </c>
      <c r="BF12" s="40">
        <v>100</v>
      </c>
      <c r="BG12" s="37">
        <v>-0.29221052631578898</v>
      </c>
      <c r="BH12" s="14"/>
      <c r="BI12" s="72">
        <v>2.0247071495893401E-2</v>
      </c>
      <c r="BJ12" s="72">
        <v>1.9635192671135299E-2</v>
      </c>
      <c r="BK12" s="50">
        <v>-3.0220608688135701E-2</v>
      </c>
      <c r="BL12" s="3"/>
      <c r="BM12" s="14"/>
    </row>
    <row r="13" spans="1:65" s="1" customFormat="1" ht="21.4" customHeight="1" x14ac:dyDescent="0.2">
      <c r="A13" s="32" t="s">
        <v>36</v>
      </c>
      <c r="B13" s="32" t="s">
        <v>42</v>
      </c>
      <c r="C13" s="33">
        <v>37.299999999999997</v>
      </c>
      <c r="D13" s="3"/>
      <c r="E13" s="35">
        <f t="shared" si="0"/>
        <v>8.3000000000000004E-2</v>
      </c>
      <c r="F13" s="35">
        <v>8.3000000000000004E-2</v>
      </c>
      <c r="G13" s="35">
        <v>2.5000000000000001E-3</v>
      </c>
      <c r="H13" s="35">
        <v>2.5000000000000001E-3</v>
      </c>
      <c r="I13" s="35">
        <v>0</v>
      </c>
      <c r="J13" s="35">
        <v>7.8E-2</v>
      </c>
      <c r="K13" s="14"/>
      <c r="L13" s="36">
        <v>7</v>
      </c>
      <c r="M13" s="3"/>
      <c r="N13" s="44">
        <v>0.73199999999999998</v>
      </c>
      <c r="O13" s="71">
        <v>0.7</v>
      </c>
      <c r="P13" s="37">
        <v>3.0000000000000001E-3</v>
      </c>
      <c r="Q13" s="3"/>
      <c r="R13" s="13">
        <v>1440</v>
      </c>
      <c r="S13" s="39">
        <v>38.605898123324401</v>
      </c>
      <c r="T13" s="43">
        <v>32</v>
      </c>
      <c r="U13" s="46">
        <v>1.20643431635389</v>
      </c>
      <c r="V13" s="42">
        <v>1.4999999999999999E-2</v>
      </c>
      <c r="W13" s="3"/>
      <c r="X13" s="13">
        <v>2016</v>
      </c>
      <c r="Y13" s="39">
        <v>54.048257372654099</v>
      </c>
      <c r="Z13" s="43">
        <v>38</v>
      </c>
      <c r="AA13" s="46">
        <v>1.42232256243827</v>
      </c>
      <c r="AB13" s="42">
        <v>0.01</v>
      </c>
      <c r="AC13" s="3"/>
      <c r="AD13" s="45">
        <v>7608</v>
      </c>
      <c r="AE13" s="16">
        <v>203.96782841823099</v>
      </c>
      <c r="AF13" s="43">
        <v>140</v>
      </c>
      <c r="AG13" s="46">
        <v>1.45691306013022</v>
      </c>
      <c r="AH13" s="15">
        <v>0.01</v>
      </c>
      <c r="AI13" s="37">
        <v>0.40148305084745761</v>
      </c>
      <c r="AJ13" s="15">
        <v>0.01</v>
      </c>
      <c r="AK13" s="3"/>
      <c r="AL13" s="39">
        <v>36609.131679999999</v>
      </c>
      <c r="AM13" s="39">
        <v>981.47806112600495</v>
      </c>
      <c r="AN13" s="47">
        <v>765.81799999999998</v>
      </c>
      <c r="AO13" s="46">
        <v>1.28160745911693</v>
      </c>
      <c r="AP13" s="42">
        <v>0.01</v>
      </c>
      <c r="AQ13" s="14"/>
      <c r="AR13" s="39">
        <v>30278.137650000001</v>
      </c>
      <c r="AS13" s="16">
        <v>811.74631769436996</v>
      </c>
      <c r="AT13" s="48">
        <v>630</v>
      </c>
      <c r="AU13" s="46">
        <v>1.2884862185624899</v>
      </c>
      <c r="AV13" s="15">
        <v>1.4999999999999999E-2</v>
      </c>
      <c r="AW13" s="3"/>
      <c r="AX13" s="39">
        <v>2864.1</v>
      </c>
      <c r="AY13" s="16">
        <v>76.785522788203707</v>
      </c>
      <c r="AZ13" s="40">
        <v>70</v>
      </c>
      <c r="BA13" s="44">
        <v>1.09693603983148</v>
      </c>
      <c r="BB13" s="15">
        <v>1.4999999999999999E-2</v>
      </c>
      <c r="BC13" s="14"/>
      <c r="BD13" s="13">
        <v>-1303</v>
      </c>
      <c r="BE13" s="16">
        <v>-34.932975871313701</v>
      </c>
      <c r="BF13" s="40">
        <v>100</v>
      </c>
      <c r="BG13" s="37">
        <v>-0.34932975871313698</v>
      </c>
      <c r="BH13" s="14"/>
      <c r="BI13" s="72">
        <v>1.8448344635021902E-2</v>
      </c>
      <c r="BJ13" s="73">
        <v>1.49510544150774E-2</v>
      </c>
      <c r="BK13" s="51">
        <v>-0.189572034192452</v>
      </c>
      <c r="BL13" s="3"/>
      <c r="BM13" s="14"/>
    </row>
    <row r="14" spans="1:65" s="1" customFormat="1" ht="21.4" customHeight="1" x14ac:dyDescent="0.2">
      <c r="A14" s="32" t="s">
        <v>36</v>
      </c>
      <c r="B14" s="32" t="s">
        <v>43</v>
      </c>
      <c r="C14" s="33">
        <v>48.13</v>
      </c>
      <c r="D14" s="3"/>
      <c r="E14" s="35">
        <f t="shared" si="0"/>
        <v>7.238E-2</v>
      </c>
      <c r="F14" s="35">
        <v>7.238E-2</v>
      </c>
      <c r="G14" s="35">
        <v>0</v>
      </c>
      <c r="H14" s="35">
        <v>2.5000000000000001E-3</v>
      </c>
      <c r="I14" s="35">
        <v>0</v>
      </c>
      <c r="J14" s="35">
        <v>6.9879999999999998E-2</v>
      </c>
      <c r="K14" s="14"/>
      <c r="L14" s="36">
        <v>6</v>
      </c>
      <c r="M14" s="3"/>
      <c r="N14" s="37">
        <v>0.65900000000000003</v>
      </c>
      <c r="O14" s="71">
        <v>0.7</v>
      </c>
      <c r="P14" s="37"/>
      <c r="Q14" s="3"/>
      <c r="R14" s="13">
        <v>1940</v>
      </c>
      <c r="S14" s="39">
        <v>40.307500519426497</v>
      </c>
      <c r="T14" s="43">
        <v>32</v>
      </c>
      <c r="U14" s="46">
        <v>1.25960939123208</v>
      </c>
      <c r="V14" s="42">
        <v>1.4999999999999999E-2</v>
      </c>
      <c r="W14" s="3"/>
      <c r="X14" s="13">
        <v>2544</v>
      </c>
      <c r="Y14" s="39">
        <v>52.856846041969703</v>
      </c>
      <c r="Z14" s="43">
        <v>38</v>
      </c>
      <c r="AA14" s="46">
        <v>1.39096963268341</v>
      </c>
      <c r="AB14" s="42">
        <v>0.01</v>
      </c>
      <c r="AC14" s="3"/>
      <c r="AD14" s="45">
        <v>8783</v>
      </c>
      <c r="AE14" s="16">
        <v>182.484936629961</v>
      </c>
      <c r="AF14" s="43">
        <v>140</v>
      </c>
      <c r="AG14" s="46">
        <v>1.3034638330711501</v>
      </c>
      <c r="AH14" s="15">
        <v>0.01</v>
      </c>
      <c r="AI14" s="37">
        <v>0.33370044052863435</v>
      </c>
      <c r="AJ14" s="15">
        <v>0.01</v>
      </c>
      <c r="AK14" s="3"/>
      <c r="AL14" s="39">
        <v>38862.137540000003</v>
      </c>
      <c r="AM14" s="39">
        <v>807.44104591730695</v>
      </c>
      <c r="AN14" s="47">
        <v>737.55200000000002</v>
      </c>
      <c r="AO14" s="44">
        <v>1.0947581267725</v>
      </c>
      <c r="AP14" s="42">
        <v>4.4999999999999997E-3</v>
      </c>
      <c r="AQ14" s="14"/>
      <c r="AR14" s="39">
        <v>37655.107259999997</v>
      </c>
      <c r="AS14" s="16">
        <v>782.36250280490299</v>
      </c>
      <c r="AT14" s="48">
        <v>630</v>
      </c>
      <c r="AU14" s="46">
        <v>1.24184524254747</v>
      </c>
      <c r="AV14" s="15">
        <v>1.4999999999999999E-2</v>
      </c>
      <c r="AW14" s="3"/>
      <c r="AX14" s="39">
        <v>3724.7</v>
      </c>
      <c r="AY14" s="16">
        <v>77.388323291086607</v>
      </c>
      <c r="AZ14" s="40">
        <v>70</v>
      </c>
      <c r="BA14" s="44">
        <v>1.1055474755869501</v>
      </c>
      <c r="BB14" s="15">
        <v>1.538E-2</v>
      </c>
      <c r="BC14" s="14"/>
      <c r="BD14" s="13">
        <v>-1494</v>
      </c>
      <c r="BE14" s="16">
        <v>-31.040930812383099</v>
      </c>
      <c r="BF14" s="40">
        <v>100</v>
      </c>
      <c r="BG14" s="37">
        <v>-0.310409308123831</v>
      </c>
      <c r="BH14" s="14"/>
      <c r="BI14" s="72">
        <v>1.4680819255494099E-2</v>
      </c>
      <c r="BJ14" s="73">
        <v>1.3232919851376101E-2</v>
      </c>
      <c r="BK14" s="50">
        <v>-9.8625245561561103E-2</v>
      </c>
      <c r="BL14" s="3"/>
      <c r="BM14" s="14"/>
    </row>
    <row r="15" spans="1:65" s="1" customFormat="1" ht="21.4" customHeight="1" x14ac:dyDescent="0.2">
      <c r="A15" s="32" t="s">
        <v>36</v>
      </c>
      <c r="B15" s="32" t="s">
        <v>54</v>
      </c>
      <c r="C15" s="33">
        <v>68.19</v>
      </c>
      <c r="D15" s="3"/>
      <c r="E15" s="35">
        <f t="shared" si="0"/>
        <v>7.4249999999999997E-2</v>
      </c>
      <c r="F15" s="35">
        <v>7.4249999999999997E-2</v>
      </c>
      <c r="G15" s="35">
        <v>0</v>
      </c>
      <c r="H15" s="35">
        <v>2.5000000000000001E-3</v>
      </c>
      <c r="I15" s="35">
        <v>0</v>
      </c>
      <c r="J15" s="35">
        <v>7.1749999999999994E-2</v>
      </c>
      <c r="K15" s="14"/>
      <c r="L15" s="36">
        <v>6</v>
      </c>
      <c r="M15" s="3"/>
      <c r="N15" s="37">
        <v>0.60199999999999998</v>
      </c>
      <c r="O15" s="71">
        <v>0.7</v>
      </c>
      <c r="P15" s="37"/>
      <c r="Q15" s="3"/>
      <c r="R15" s="13">
        <v>3335</v>
      </c>
      <c r="S15" s="39">
        <v>48.907464437600801</v>
      </c>
      <c r="T15" s="43">
        <v>32</v>
      </c>
      <c r="U15" s="46">
        <v>1.5283582636750299</v>
      </c>
      <c r="V15" s="42">
        <v>1.4999999999999999E-2</v>
      </c>
      <c r="W15" s="3"/>
      <c r="X15" s="13">
        <v>4409</v>
      </c>
      <c r="Y15" s="39">
        <v>64.657574424402398</v>
      </c>
      <c r="Z15" s="43">
        <v>38</v>
      </c>
      <c r="AA15" s="46">
        <v>1.70151511643164</v>
      </c>
      <c r="AB15" s="42">
        <v>0.01</v>
      </c>
      <c r="AC15" s="3"/>
      <c r="AD15" s="45">
        <v>12875</v>
      </c>
      <c r="AE15" s="16">
        <v>188.81067605220699</v>
      </c>
      <c r="AF15" s="43">
        <v>140</v>
      </c>
      <c r="AG15" s="46">
        <v>1.3486476860871901</v>
      </c>
      <c r="AH15" s="15">
        <v>0.01</v>
      </c>
      <c r="AI15" s="37">
        <v>0.40402075226977952</v>
      </c>
      <c r="AJ15" s="15">
        <v>0.01</v>
      </c>
      <c r="AK15" s="3"/>
      <c r="AL15" s="39">
        <v>70964.908530000001</v>
      </c>
      <c r="AM15" s="39">
        <v>1040.69377518698</v>
      </c>
      <c r="AN15" s="47">
        <v>884.62</v>
      </c>
      <c r="AO15" s="44">
        <v>1.17643030361848</v>
      </c>
      <c r="AP15" s="42">
        <v>8.9999999999999993E-3</v>
      </c>
      <c r="AQ15" s="14"/>
      <c r="AR15" s="39">
        <v>55461.807000000001</v>
      </c>
      <c r="AS15" s="16">
        <v>813.34223493180798</v>
      </c>
      <c r="AT15" s="48">
        <v>630</v>
      </c>
      <c r="AU15" s="46">
        <v>1.2910194205266801</v>
      </c>
      <c r="AV15" s="15">
        <v>1.4999999999999999E-2</v>
      </c>
      <c r="AW15" s="3"/>
      <c r="AX15" s="39">
        <v>5099.8</v>
      </c>
      <c r="AY15" s="16">
        <v>74.788092095615198</v>
      </c>
      <c r="AZ15" s="40">
        <v>70</v>
      </c>
      <c r="BA15" s="44">
        <v>1.0684013156516501</v>
      </c>
      <c r="BB15" s="15">
        <v>1.2749999999999999E-2</v>
      </c>
      <c r="BC15" s="14"/>
      <c r="BD15" s="13">
        <v>-2267</v>
      </c>
      <c r="BE15" s="16">
        <v>-33.245343892066302</v>
      </c>
      <c r="BF15" s="40">
        <v>100</v>
      </c>
      <c r="BG15" s="37">
        <v>-0.33245343892066298</v>
      </c>
      <c r="BH15" s="14"/>
      <c r="BI15" s="72">
        <v>1.5092068841015801E-2</v>
      </c>
      <c r="BJ15" s="73">
        <v>1.46041850044788E-2</v>
      </c>
      <c r="BK15" s="50">
        <v>-3.2327167446458902E-2</v>
      </c>
      <c r="BL15" s="3"/>
      <c r="BM15" s="14"/>
    </row>
    <row r="16" spans="1:65" s="1" customFormat="1" ht="21.4" customHeight="1" x14ac:dyDescent="0.2">
      <c r="A16" s="32" t="s">
        <v>37</v>
      </c>
      <c r="B16" s="32" t="s">
        <v>52</v>
      </c>
      <c r="C16" s="33">
        <v>54.93</v>
      </c>
      <c r="D16" s="3"/>
      <c r="E16" s="35">
        <f t="shared" si="0"/>
        <v>6.3500000000000001E-2</v>
      </c>
      <c r="F16" s="35">
        <v>6.3500000000000001E-2</v>
      </c>
      <c r="G16" s="35">
        <v>2.5000000000000001E-3</v>
      </c>
      <c r="H16" s="35">
        <v>2.5000000000000001E-3</v>
      </c>
      <c r="I16" s="35">
        <v>0</v>
      </c>
      <c r="J16" s="35">
        <v>5.8500000000000003E-2</v>
      </c>
      <c r="K16" s="14"/>
      <c r="L16" s="36">
        <v>6</v>
      </c>
      <c r="M16" s="3"/>
      <c r="N16" s="37">
        <v>0.625</v>
      </c>
      <c r="O16" s="71">
        <v>0.7</v>
      </c>
      <c r="P16" s="37"/>
      <c r="Q16" s="3"/>
      <c r="R16" s="13">
        <v>1915</v>
      </c>
      <c r="S16" s="39">
        <v>34.862552339341001</v>
      </c>
      <c r="T16" s="43">
        <v>32</v>
      </c>
      <c r="U16" s="44">
        <v>1.08945476060441</v>
      </c>
      <c r="V16" s="42">
        <v>6.7499999999999999E-3</v>
      </c>
      <c r="W16" s="3"/>
      <c r="X16" s="13">
        <v>3025</v>
      </c>
      <c r="Y16" s="39">
        <v>55.070089204441999</v>
      </c>
      <c r="Z16" s="43">
        <v>38</v>
      </c>
      <c r="AA16" s="46">
        <v>1.4492128738011101</v>
      </c>
      <c r="AB16" s="42">
        <v>0.01</v>
      </c>
      <c r="AC16" s="3"/>
      <c r="AD16" s="45">
        <v>10315</v>
      </c>
      <c r="AE16" s="16">
        <v>187.78445294010601</v>
      </c>
      <c r="AF16" s="43">
        <v>140</v>
      </c>
      <c r="AG16" s="46">
        <v>1.34131752100076</v>
      </c>
      <c r="AH16" s="15">
        <v>0.01</v>
      </c>
      <c r="AI16" s="37">
        <v>0.37393328161365402</v>
      </c>
      <c r="AJ16" s="15">
        <v>0.01</v>
      </c>
      <c r="AK16" s="3"/>
      <c r="AL16" s="39">
        <v>58858.195169999999</v>
      </c>
      <c r="AM16" s="39">
        <v>1071.5127465865601</v>
      </c>
      <c r="AN16" s="47">
        <v>850.21100000000001</v>
      </c>
      <c r="AO16" s="46">
        <v>1.26029038272448</v>
      </c>
      <c r="AP16" s="42">
        <v>0.01</v>
      </c>
      <c r="AQ16" s="14"/>
      <c r="AR16" s="39">
        <v>41697.83296</v>
      </c>
      <c r="AS16" s="16">
        <v>759.10855561623896</v>
      </c>
      <c r="AT16" s="48">
        <v>630</v>
      </c>
      <c r="AU16" s="46">
        <v>1.20493421526387</v>
      </c>
      <c r="AV16" s="15">
        <v>1.4999999999999999E-2</v>
      </c>
      <c r="AW16" s="3"/>
      <c r="AX16" s="39">
        <v>3798.9</v>
      </c>
      <c r="AY16" s="16">
        <v>69.158929546695802</v>
      </c>
      <c r="AZ16" s="40">
        <v>70</v>
      </c>
      <c r="BA16" s="44">
        <v>0.98798470780993997</v>
      </c>
      <c r="BB16" s="15">
        <v>6.7499999999999999E-3</v>
      </c>
      <c r="BC16" s="14"/>
      <c r="BD16" s="13">
        <v>-364</v>
      </c>
      <c r="BE16" s="16">
        <v>-6.6266156926997999</v>
      </c>
      <c r="BF16" s="40">
        <v>100</v>
      </c>
      <c r="BG16" s="37">
        <v>-6.6266156926997999E-2</v>
      </c>
      <c r="BH16" s="14"/>
      <c r="BI16" s="72">
        <v>1.7025501925359E-2</v>
      </c>
      <c r="BJ16" s="73">
        <v>1.4782772239985E-2</v>
      </c>
      <c r="BK16" s="51">
        <v>-0.13172766918745099</v>
      </c>
      <c r="BL16" s="3"/>
      <c r="BM16" s="14"/>
    </row>
    <row r="17" spans="1:65" s="1" customFormat="1" ht="21.4" customHeight="1" x14ac:dyDescent="0.2">
      <c r="A17" s="32" t="s">
        <v>37</v>
      </c>
      <c r="B17" s="32" t="s">
        <v>53</v>
      </c>
      <c r="C17" s="33">
        <v>60</v>
      </c>
      <c r="D17" s="3"/>
      <c r="E17" s="35">
        <f t="shared" si="0"/>
        <v>6.3500000000000001E-2</v>
      </c>
      <c r="F17" s="35">
        <v>6.3500000000000001E-2</v>
      </c>
      <c r="G17" s="35">
        <v>2.5000000000000001E-3</v>
      </c>
      <c r="H17" s="35">
        <v>2.5000000000000001E-3</v>
      </c>
      <c r="I17" s="35">
        <v>0</v>
      </c>
      <c r="J17" s="35">
        <v>5.8500000000000003E-2</v>
      </c>
      <c r="K17" s="14"/>
      <c r="L17" s="36">
        <v>6</v>
      </c>
      <c r="M17" s="3"/>
      <c r="N17" s="53">
        <v>0.55300000000000005</v>
      </c>
      <c r="O17" s="71">
        <v>0.7</v>
      </c>
      <c r="P17" s="37"/>
      <c r="Q17" s="3"/>
      <c r="R17" s="13">
        <v>2011</v>
      </c>
      <c r="S17" s="39">
        <v>33.516666666666701</v>
      </c>
      <c r="T17" s="43">
        <v>32</v>
      </c>
      <c r="U17" s="44">
        <v>1.04739583333333</v>
      </c>
      <c r="V17" s="42">
        <v>3.7499999999999999E-3</v>
      </c>
      <c r="W17" s="3"/>
      <c r="X17" s="13">
        <v>3240</v>
      </c>
      <c r="Y17" s="39">
        <v>54</v>
      </c>
      <c r="Z17" s="43">
        <v>38</v>
      </c>
      <c r="AA17" s="46">
        <v>1.42105263157895</v>
      </c>
      <c r="AB17" s="42">
        <v>0.01</v>
      </c>
      <c r="AC17" s="3"/>
      <c r="AD17" s="45">
        <v>10819</v>
      </c>
      <c r="AE17" s="16">
        <v>180.316666666667</v>
      </c>
      <c r="AF17" s="43">
        <v>140</v>
      </c>
      <c r="AG17" s="46">
        <v>1.2879761904761899</v>
      </c>
      <c r="AH17" s="15">
        <v>0.01</v>
      </c>
      <c r="AI17" s="37">
        <v>0.39984767707539987</v>
      </c>
      <c r="AJ17" s="15">
        <v>0.01</v>
      </c>
      <c r="AK17" s="3"/>
      <c r="AL17" s="39">
        <v>65613.843470000007</v>
      </c>
      <c r="AM17" s="39">
        <v>1093.56405783333</v>
      </c>
      <c r="AN17" s="47">
        <v>844.84500000000003</v>
      </c>
      <c r="AO17" s="46">
        <v>1.2943960819242899</v>
      </c>
      <c r="AP17" s="42">
        <v>0.01</v>
      </c>
      <c r="AQ17" s="14"/>
      <c r="AR17" s="39">
        <v>46721.969680000002</v>
      </c>
      <c r="AS17" s="16">
        <v>778.69949466666696</v>
      </c>
      <c r="AT17" s="48">
        <v>630</v>
      </c>
      <c r="AU17" s="46">
        <v>1.2360309439153401</v>
      </c>
      <c r="AV17" s="15">
        <v>1.4999999999999999E-2</v>
      </c>
      <c r="AW17" s="3"/>
      <c r="AX17" s="39">
        <v>4343.1000000000004</v>
      </c>
      <c r="AY17" s="16">
        <v>72.385000000000005</v>
      </c>
      <c r="AZ17" s="40">
        <v>70</v>
      </c>
      <c r="BA17" s="44">
        <v>1.0340714285714301</v>
      </c>
      <c r="BB17" s="15">
        <v>9.75E-3</v>
      </c>
      <c r="BC17" s="14"/>
      <c r="BD17" s="13">
        <v>-465</v>
      </c>
      <c r="BE17" s="16">
        <v>-7.75</v>
      </c>
      <c r="BF17" s="40">
        <v>100</v>
      </c>
      <c r="BG17" s="37">
        <v>-7.7499999999999999E-2</v>
      </c>
      <c r="BH17" s="14"/>
      <c r="BI17" s="72">
        <v>1.9700621968276599E-2</v>
      </c>
      <c r="BJ17" s="73">
        <v>1.55960780270335E-2</v>
      </c>
      <c r="BK17" s="51">
        <v>-0.20834590643140799</v>
      </c>
      <c r="BL17" s="3"/>
      <c r="BM17" s="14"/>
    </row>
    <row r="18" spans="1:65" s="1" customFormat="1" ht="21.4" customHeight="1" x14ac:dyDescent="0.2">
      <c r="A18" s="32" t="s">
        <v>37</v>
      </c>
      <c r="B18" s="32" t="s">
        <v>59</v>
      </c>
      <c r="C18" s="33">
        <v>48.96</v>
      </c>
      <c r="D18" s="3"/>
      <c r="E18" s="35">
        <f t="shared" si="0"/>
        <v>4.7500000000000001E-2</v>
      </c>
      <c r="F18" s="35">
        <v>4.7500000000000001E-2</v>
      </c>
      <c r="G18" s="35">
        <v>0</v>
      </c>
      <c r="H18" s="35">
        <v>2.5000000000000001E-3</v>
      </c>
      <c r="I18" s="35">
        <v>0</v>
      </c>
      <c r="J18" s="35">
        <v>4.4999999999999998E-2</v>
      </c>
      <c r="K18" s="14"/>
      <c r="L18" s="36">
        <v>6</v>
      </c>
      <c r="M18" s="3"/>
      <c r="N18" s="44">
        <v>0.71099999999999997</v>
      </c>
      <c r="O18" s="71">
        <v>0.7</v>
      </c>
      <c r="P18" s="37">
        <v>7.5000000000000002E-4</v>
      </c>
      <c r="Q18" s="3"/>
      <c r="R18" s="13">
        <v>1496</v>
      </c>
      <c r="S18" s="39">
        <v>30.5555555555555</v>
      </c>
      <c r="T18" s="43">
        <v>32</v>
      </c>
      <c r="U18" s="37">
        <v>0.95486111111111105</v>
      </c>
      <c r="V18" s="42"/>
      <c r="W18" s="3"/>
      <c r="X18" s="13">
        <v>2454</v>
      </c>
      <c r="Y18" s="39">
        <v>50.122549019607803</v>
      </c>
      <c r="Z18" s="43">
        <v>38</v>
      </c>
      <c r="AA18" s="46">
        <v>1.3190144478844199</v>
      </c>
      <c r="AB18" s="42">
        <v>0.01</v>
      </c>
      <c r="AC18" s="3"/>
      <c r="AD18" s="45">
        <v>8887</v>
      </c>
      <c r="AE18" s="16">
        <v>181.515522875817</v>
      </c>
      <c r="AF18" s="43">
        <v>140</v>
      </c>
      <c r="AG18" s="46">
        <v>1.29653944911298</v>
      </c>
      <c r="AH18" s="15">
        <v>0.01</v>
      </c>
      <c r="AI18" s="37">
        <v>0.44874274661508706</v>
      </c>
      <c r="AJ18" s="15">
        <v>0.01</v>
      </c>
      <c r="AK18" s="3"/>
      <c r="AL18" s="39">
        <v>45549.903100000003</v>
      </c>
      <c r="AM18" s="39">
        <v>930.34932802287597</v>
      </c>
      <c r="AN18" s="47">
        <v>794.03300000000002</v>
      </c>
      <c r="AO18" s="44">
        <v>1.1716758976300401</v>
      </c>
      <c r="AP18" s="42">
        <v>8.5000000000000006E-3</v>
      </c>
      <c r="AQ18" s="14"/>
      <c r="AR18" s="39">
        <v>39714.794820000003</v>
      </c>
      <c r="AS18" s="16">
        <v>811.16819485294104</v>
      </c>
      <c r="AT18" s="48">
        <v>630</v>
      </c>
      <c r="AU18" s="46">
        <v>1.28756856325864</v>
      </c>
      <c r="AV18" s="15">
        <v>1.4999999999999999E-2</v>
      </c>
      <c r="AW18" s="3"/>
      <c r="AX18" s="39">
        <v>3119.7</v>
      </c>
      <c r="AY18" s="16">
        <v>63.719362745098003</v>
      </c>
      <c r="AZ18" s="40">
        <v>70</v>
      </c>
      <c r="BA18" s="44">
        <v>0.91027661064425702</v>
      </c>
      <c r="BB18" s="15">
        <v>7.5000000000000002E-4</v>
      </c>
      <c r="BC18" s="14"/>
      <c r="BD18" s="13">
        <v>-340</v>
      </c>
      <c r="BE18" s="16">
        <v>-6.9444444444444402</v>
      </c>
      <c r="BF18" s="40">
        <v>100</v>
      </c>
      <c r="BG18" s="37">
        <v>-6.9444444444444406E-2</v>
      </c>
      <c r="BH18" s="14"/>
      <c r="BI18" s="72">
        <v>1.49596403886123E-2</v>
      </c>
      <c r="BJ18" s="73">
        <v>1.4099344967086E-2</v>
      </c>
      <c r="BK18" s="50">
        <v>-5.7507760827003603E-2</v>
      </c>
      <c r="BL18" s="3"/>
      <c r="BM18" s="14"/>
    </row>
    <row r="19" spans="1:65" s="1" customFormat="1" ht="21.4" customHeight="1" x14ac:dyDescent="0.2">
      <c r="A19" s="32" t="s">
        <v>38</v>
      </c>
      <c r="B19" s="32" t="s">
        <v>48</v>
      </c>
      <c r="C19" s="33">
        <v>71.41</v>
      </c>
      <c r="D19" s="3"/>
      <c r="E19" s="35">
        <f t="shared" si="0"/>
        <v>4.8750000000000002E-2</v>
      </c>
      <c r="F19" s="35">
        <v>4.8750000000000002E-2</v>
      </c>
      <c r="G19" s="35">
        <v>0</v>
      </c>
      <c r="H19" s="35">
        <v>2.5000000000000001E-3</v>
      </c>
      <c r="I19" s="35">
        <v>0</v>
      </c>
      <c r="J19" s="35">
        <v>4.6249999999999999E-2</v>
      </c>
      <c r="K19" s="14"/>
      <c r="L19" s="36">
        <v>4</v>
      </c>
      <c r="M19" s="3"/>
      <c r="N19" s="37">
        <v>0.60699999999999998</v>
      </c>
      <c r="O19" s="71">
        <v>0.7</v>
      </c>
      <c r="P19" s="37"/>
      <c r="Q19" s="3"/>
      <c r="R19" s="13">
        <v>2625</v>
      </c>
      <c r="S19" s="39">
        <v>36.7595574849461</v>
      </c>
      <c r="T19" s="43">
        <v>32</v>
      </c>
      <c r="U19" s="44">
        <v>1.1487361714045601</v>
      </c>
      <c r="V19" s="42">
        <v>1.125E-2</v>
      </c>
      <c r="W19" s="3"/>
      <c r="X19" s="13">
        <v>3546</v>
      </c>
      <c r="Y19" s="39">
        <v>49.656910796807203</v>
      </c>
      <c r="Z19" s="43">
        <v>38</v>
      </c>
      <c r="AA19" s="46">
        <v>1.3067608104422901</v>
      </c>
      <c r="AB19" s="42">
        <v>0.01</v>
      </c>
      <c r="AC19" s="3"/>
      <c r="AD19" s="45">
        <v>13504</v>
      </c>
      <c r="AE19" s="16">
        <v>189.10516734350901</v>
      </c>
      <c r="AF19" s="43">
        <v>140</v>
      </c>
      <c r="AG19" s="46">
        <v>1.35075119531078</v>
      </c>
      <c r="AH19" s="15">
        <v>0.01</v>
      </c>
      <c r="AI19" s="37">
        <v>0.48095909732016923</v>
      </c>
      <c r="AJ19" s="15">
        <v>0.01</v>
      </c>
      <c r="AK19" s="3"/>
      <c r="AL19" s="39">
        <v>60759.74901</v>
      </c>
      <c r="AM19" s="39">
        <v>850.85770914437796</v>
      </c>
      <c r="AN19" s="47">
        <v>898.32799999999997</v>
      </c>
      <c r="AO19" s="37">
        <v>0.94715706194661398</v>
      </c>
      <c r="AP19" s="42"/>
      <c r="AQ19" s="14"/>
      <c r="AR19" s="39">
        <v>56976.173410000003</v>
      </c>
      <c r="AS19" s="16">
        <v>797.873874947486</v>
      </c>
      <c r="AT19" s="48">
        <v>630</v>
      </c>
      <c r="AU19" s="46">
        <v>1.2664664681706099</v>
      </c>
      <c r="AV19" s="15">
        <v>1.4999999999999999E-2</v>
      </c>
      <c r="AW19" s="3"/>
      <c r="AX19" s="39">
        <v>4329.2</v>
      </c>
      <c r="AY19" s="16">
        <v>60.624562386220397</v>
      </c>
      <c r="AZ19" s="40">
        <v>70</v>
      </c>
      <c r="BA19" s="37">
        <v>0.86606517694600604</v>
      </c>
      <c r="BB19" s="15"/>
      <c r="BC19" s="14"/>
      <c r="BD19" s="13">
        <v>933</v>
      </c>
      <c r="BE19" s="16">
        <v>13.0653970032208</v>
      </c>
      <c r="BF19" s="40">
        <v>100</v>
      </c>
      <c r="BG19" s="37">
        <v>0.13065397003220799</v>
      </c>
      <c r="BH19" s="14"/>
      <c r="BI19" s="72">
        <v>1.55368975593695E-2</v>
      </c>
      <c r="BJ19" s="73">
        <v>1.46828121675871E-2</v>
      </c>
      <c r="BK19" s="50">
        <v>-5.4971424540760101E-2</v>
      </c>
      <c r="BL19" s="3"/>
      <c r="BM19" s="14"/>
    </row>
    <row r="20" spans="1:65" s="1" customFormat="1" ht="21.4" customHeight="1" x14ac:dyDescent="0.2">
      <c r="A20" s="32" t="s">
        <v>38</v>
      </c>
      <c r="B20" s="32" t="s">
        <v>49</v>
      </c>
      <c r="C20" s="33">
        <v>56.23</v>
      </c>
      <c r="D20" s="3"/>
      <c r="E20" s="35">
        <f t="shared" si="0"/>
        <v>8.0500000000000002E-2</v>
      </c>
      <c r="F20" s="35">
        <v>8.0500000000000002E-2</v>
      </c>
      <c r="G20" s="35">
        <v>2.5000000000000001E-3</v>
      </c>
      <c r="H20" s="35">
        <v>2.5000000000000001E-3</v>
      </c>
      <c r="I20" s="35">
        <v>0</v>
      </c>
      <c r="J20" s="35">
        <v>7.5499999999999998E-2</v>
      </c>
      <c r="K20" s="14"/>
      <c r="L20" s="36">
        <v>6</v>
      </c>
      <c r="M20" s="3"/>
      <c r="N20" s="37">
        <v>0.63600000000000001</v>
      </c>
      <c r="O20" s="71">
        <v>0.7</v>
      </c>
      <c r="P20" s="37"/>
      <c r="Q20" s="3"/>
      <c r="R20" s="13">
        <v>2136</v>
      </c>
      <c r="S20" s="39">
        <v>37.986839765249897</v>
      </c>
      <c r="T20" s="43">
        <v>32</v>
      </c>
      <c r="U20" s="44">
        <v>1.1870887426640599</v>
      </c>
      <c r="V20" s="42">
        <v>1.4250000000000001E-2</v>
      </c>
      <c r="W20" s="3"/>
      <c r="X20" s="13">
        <v>2938</v>
      </c>
      <c r="Y20" s="39">
        <v>52.249688778232297</v>
      </c>
      <c r="Z20" s="43">
        <v>38</v>
      </c>
      <c r="AA20" s="46">
        <v>1.3749918099534799</v>
      </c>
      <c r="AB20" s="42">
        <v>0.01</v>
      </c>
      <c r="AC20" s="3"/>
      <c r="AD20" s="45">
        <v>10860</v>
      </c>
      <c r="AE20" s="16">
        <v>193.135337008714</v>
      </c>
      <c r="AF20" s="43">
        <v>140</v>
      </c>
      <c r="AG20" s="46">
        <v>1.37953812149081</v>
      </c>
      <c r="AH20" s="15">
        <v>0.01</v>
      </c>
      <c r="AI20" s="37">
        <v>0.37531486146095716</v>
      </c>
      <c r="AJ20" s="15">
        <v>0.01</v>
      </c>
      <c r="AK20" s="3"/>
      <c r="AL20" s="39">
        <v>51464.132989999998</v>
      </c>
      <c r="AM20" s="39">
        <v>915.24333967632901</v>
      </c>
      <c r="AN20" s="47">
        <v>773.91300000000001</v>
      </c>
      <c r="AO20" s="44">
        <v>1.18261786489738</v>
      </c>
      <c r="AP20" s="42">
        <v>8.9999999999999993E-3</v>
      </c>
      <c r="AQ20" s="14"/>
      <c r="AR20" s="39">
        <v>46879.803899999999</v>
      </c>
      <c r="AS20" s="16">
        <v>833.71516805975398</v>
      </c>
      <c r="AT20" s="48">
        <v>630</v>
      </c>
      <c r="AU20" s="46">
        <v>1.32335740961866</v>
      </c>
      <c r="AV20" s="15">
        <v>1.4999999999999999E-2</v>
      </c>
      <c r="AW20" s="3"/>
      <c r="AX20" s="39">
        <v>4563.6000000000004</v>
      </c>
      <c r="AY20" s="16">
        <v>81.1595233860928</v>
      </c>
      <c r="AZ20" s="40">
        <v>70</v>
      </c>
      <c r="BA20" s="44">
        <v>1.15942176265847</v>
      </c>
      <c r="BB20" s="15">
        <v>1.7250000000000001E-2</v>
      </c>
      <c r="BC20" s="14"/>
      <c r="BD20" s="13">
        <v>-2982</v>
      </c>
      <c r="BE20" s="16">
        <v>-53.032189222834802</v>
      </c>
      <c r="BF20" s="40">
        <v>100</v>
      </c>
      <c r="BG20" s="37">
        <v>-0.53032189222834802</v>
      </c>
      <c r="BH20" s="14"/>
      <c r="BI20" s="72">
        <v>1.7940083604273099E-2</v>
      </c>
      <c r="BJ20" s="73">
        <v>1.50964948172395E-2</v>
      </c>
      <c r="BK20" s="51">
        <v>-0.15850476785717399</v>
      </c>
      <c r="BL20" s="3"/>
      <c r="BM20" s="14"/>
    </row>
    <row r="21" spans="1:65" s="1" customFormat="1" ht="21.4" customHeight="1" x14ac:dyDescent="0.2">
      <c r="A21" s="32" t="s">
        <v>38</v>
      </c>
      <c r="B21" s="32" t="s">
        <v>50</v>
      </c>
      <c r="C21" s="33">
        <v>55.14</v>
      </c>
      <c r="D21" s="3"/>
      <c r="E21" s="35">
        <f t="shared" si="0"/>
        <v>7.6880000000000004E-2</v>
      </c>
      <c r="F21" s="35">
        <v>7.1879999999999999E-2</v>
      </c>
      <c r="G21" s="35">
        <v>2.5000000000000001E-3</v>
      </c>
      <c r="H21" s="35">
        <v>2.5000000000000001E-3</v>
      </c>
      <c r="I21" s="35">
        <v>0</v>
      </c>
      <c r="J21" s="35">
        <v>6.6879999999999995E-2</v>
      </c>
      <c r="K21" s="14"/>
      <c r="L21" s="36">
        <v>5</v>
      </c>
      <c r="M21" s="3"/>
      <c r="N21" s="37">
        <v>0.627</v>
      </c>
      <c r="O21" s="71">
        <v>0.7</v>
      </c>
      <c r="P21" s="37"/>
      <c r="Q21" s="3"/>
      <c r="R21" s="13">
        <v>2169</v>
      </c>
      <c r="S21" s="39">
        <v>39.336235038084901</v>
      </c>
      <c r="T21" s="43">
        <v>32</v>
      </c>
      <c r="U21" s="46">
        <v>1.22925734494015</v>
      </c>
      <c r="V21" s="42">
        <v>1.4999999999999999E-2</v>
      </c>
      <c r="W21" s="3"/>
      <c r="X21" s="13">
        <v>3005</v>
      </c>
      <c r="Y21" s="39">
        <v>54.497642364889401</v>
      </c>
      <c r="Z21" s="43">
        <v>38</v>
      </c>
      <c r="AA21" s="46">
        <v>1.4341484832865601</v>
      </c>
      <c r="AB21" s="42">
        <v>0.01</v>
      </c>
      <c r="AC21" s="3"/>
      <c r="AD21" s="45">
        <v>10098</v>
      </c>
      <c r="AE21" s="16">
        <v>183.13384113166501</v>
      </c>
      <c r="AF21" s="43">
        <v>140</v>
      </c>
      <c r="AG21" s="46">
        <v>1.30809886522618</v>
      </c>
      <c r="AH21" s="15">
        <v>0.01</v>
      </c>
      <c r="AI21" s="37">
        <v>0.50102669404517453</v>
      </c>
      <c r="AJ21" s="15">
        <v>1.4999999999999999E-2</v>
      </c>
      <c r="AK21" s="3"/>
      <c r="AL21" s="39">
        <v>38247.127260000001</v>
      </c>
      <c r="AM21" s="39">
        <v>693.63669314472304</v>
      </c>
      <c r="AN21" s="47">
        <v>904.97699999999998</v>
      </c>
      <c r="AO21" s="41">
        <v>0.76646886400949699</v>
      </c>
      <c r="AP21" s="42"/>
      <c r="AQ21" s="14"/>
      <c r="AR21" s="39">
        <v>48618.305119999997</v>
      </c>
      <c r="AS21" s="16">
        <v>881.72479361625005</v>
      </c>
      <c r="AT21" s="48">
        <v>630</v>
      </c>
      <c r="AU21" s="46">
        <v>1.39956316447024</v>
      </c>
      <c r="AV21" s="15">
        <v>1.4999999999999999E-2</v>
      </c>
      <c r="AW21" s="3"/>
      <c r="AX21" s="39">
        <v>4429</v>
      </c>
      <c r="AY21" s="16">
        <v>80.322814653609001</v>
      </c>
      <c r="AZ21" s="40">
        <v>70</v>
      </c>
      <c r="BA21" s="44">
        <v>1.1474687807658399</v>
      </c>
      <c r="BB21" s="15">
        <v>1.6879999999999999E-2</v>
      </c>
      <c r="BC21" s="14"/>
      <c r="BD21" s="13">
        <v>-1955</v>
      </c>
      <c r="BE21" s="16">
        <v>-35.455204932898098</v>
      </c>
      <c r="BF21" s="40">
        <v>100</v>
      </c>
      <c r="BG21" s="37">
        <v>-0.35455204932898099</v>
      </c>
      <c r="BH21" s="14"/>
      <c r="BI21" s="72">
        <v>1.60788018755686E-2</v>
      </c>
      <c r="BJ21" s="73">
        <v>1.3200697275726401E-2</v>
      </c>
      <c r="BK21" s="51">
        <v>-0.17899994179388601</v>
      </c>
      <c r="BL21" s="3"/>
      <c r="BM21" s="14"/>
    </row>
    <row r="22" spans="1:65" s="1" customFormat="1" ht="21.4" customHeight="1" x14ac:dyDescent="0.2">
      <c r="A22" s="32" t="s">
        <v>39</v>
      </c>
      <c r="B22" s="32" t="s">
        <v>46</v>
      </c>
      <c r="C22" s="33">
        <v>53.08</v>
      </c>
      <c r="D22" s="3"/>
      <c r="E22" s="35">
        <f t="shared" si="0"/>
        <v>3.7499999999999999E-2</v>
      </c>
      <c r="F22" s="35">
        <v>3.7499999999999999E-2</v>
      </c>
      <c r="G22" s="35">
        <v>0</v>
      </c>
      <c r="H22" s="35">
        <v>0</v>
      </c>
      <c r="I22" s="35">
        <v>0</v>
      </c>
      <c r="J22" s="35">
        <v>3.7499999999999999E-2</v>
      </c>
      <c r="K22" s="14"/>
      <c r="L22" s="36">
        <v>5</v>
      </c>
      <c r="M22" s="3"/>
      <c r="N22" s="44">
        <v>0.72899999999999998</v>
      </c>
      <c r="O22" s="71">
        <v>0.7</v>
      </c>
      <c r="P22" s="37">
        <v>3.0000000000000001E-3</v>
      </c>
      <c r="Q22" s="3"/>
      <c r="R22" s="13">
        <v>1651</v>
      </c>
      <c r="S22" s="39">
        <v>31.103993971364002</v>
      </c>
      <c r="T22" s="43">
        <v>32</v>
      </c>
      <c r="U22" s="37">
        <v>0.97199981160512405</v>
      </c>
      <c r="V22" s="42"/>
      <c r="W22" s="3"/>
      <c r="X22" s="13">
        <v>2831</v>
      </c>
      <c r="Y22" s="39">
        <v>53.3345892991711</v>
      </c>
      <c r="Z22" s="43">
        <v>38</v>
      </c>
      <c r="AA22" s="46">
        <v>1.4035418236624</v>
      </c>
      <c r="AB22" s="42">
        <v>0.01</v>
      </c>
      <c r="AC22" s="3"/>
      <c r="AD22" s="45">
        <v>9937</v>
      </c>
      <c r="AE22" s="16">
        <v>187.20798794272801</v>
      </c>
      <c r="AF22" s="43">
        <v>140</v>
      </c>
      <c r="AG22" s="46">
        <v>1.33719991387663</v>
      </c>
      <c r="AH22" s="15">
        <v>0.01</v>
      </c>
      <c r="AI22" s="37">
        <v>0.45141874462596732</v>
      </c>
      <c r="AJ22" s="15">
        <v>0.01</v>
      </c>
      <c r="AK22" s="3"/>
      <c r="AL22" s="39">
        <v>47448.919759999997</v>
      </c>
      <c r="AM22" s="39">
        <v>893.91333383571998</v>
      </c>
      <c r="AN22" s="47">
        <v>784.32600000000002</v>
      </c>
      <c r="AO22" s="44">
        <v>1.1397216639965</v>
      </c>
      <c r="AP22" s="42">
        <v>7.0000000000000001E-3</v>
      </c>
      <c r="AQ22" s="14"/>
      <c r="AR22" s="39">
        <v>36919.554649999998</v>
      </c>
      <c r="AS22" s="16">
        <v>695.54549076865101</v>
      </c>
      <c r="AT22" s="48">
        <v>630</v>
      </c>
      <c r="AU22" s="44">
        <v>1.1040404615375401</v>
      </c>
      <c r="AV22" s="15">
        <v>7.4999999999999997E-3</v>
      </c>
      <c r="AW22" s="3"/>
      <c r="AX22" s="39">
        <v>3259.1</v>
      </c>
      <c r="AY22" s="16">
        <v>61.399773926149201</v>
      </c>
      <c r="AZ22" s="40">
        <v>70</v>
      </c>
      <c r="BA22" s="37">
        <v>0.87713962751641705</v>
      </c>
      <c r="BB22" s="15"/>
      <c r="BC22" s="14"/>
      <c r="BD22" s="13">
        <v>-644</v>
      </c>
      <c r="BE22" s="16">
        <v>-12.132629992464199</v>
      </c>
      <c r="BF22" s="40">
        <v>100</v>
      </c>
      <c r="BG22" s="37">
        <v>-0.121326299924642</v>
      </c>
      <c r="BH22" s="14"/>
      <c r="BI22" s="72">
        <v>1.7309252636956499E-2</v>
      </c>
      <c r="BJ22" s="72">
        <v>1.7809644383719601E-2</v>
      </c>
      <c r="BK22" s="50">
        <v>2.89089169392979E-2</v>
      </c>
      <c r="BL22" s="3"/>
      <c r="BM22" s="14"/>
    </row>
    <row r="23" spans="1:65" s="1" customFormat="1" ht="21.4" customHeight="1" x14ac:dyDescent="0.2">
      <c r="A23" s="32" t="s">
        <v>39</v>
      </c>
      <c r="B23" s="32" t="s">
        <v>55</v>
      </c>
      <c r="C23" s="33">
        <v>40.01</v>
      </c>
      <c r="D23" s="3"/>
      <c r="E23" s="35">
        <f t="shared" si="0"/>
        <v>4.8750000000000002E-2</v>
      </c>
      <c r="F23" s="35">
        <v>4.8750000000000002E-2</v>
      </c>
      <c r="G23" s="35">
        <v>0</v>
      </c>
      <c r="H23" s="35">
        <v>2.5000000000000001E-3</v>
      </c>
      <c r="I23" s="35">
        <v>0</v>
      </c>
      <c r="J23" s="35">
        <v>4.6249999999999999E-2</v>
      </c>
      <c r="K23" s="14"/>
      <c r="L23" s="36">
        <v>6</v>
      </c>
      <c r="M23" s="3"/>
      <c r="N23" s="44">
        <v>0.71599999999999997</v>
      </c>
      <c r="O23" s="71">
        <v>0.7</v>
      </c>
      <c r="P23" s="37">
        <v>1.5E-3</v>
      </c>
      <c r="Q23" s="3"/>
      <c r="R23" s="13">
        <v>921</v>
      </c>
      <c r="S23" s="39">
        <v>23.019245188702801</v>
      </c>
      <c r="T23" s="43">
        <v>32</v>
      </c>
      <c r="U23" s="41">
        <v>0.71935141214696297</v>
      </c>
      <c r="V23" s="42"/>
      <c r="W23" s="3"/>
      <c r="X23" s="13">
        <v>1855</v>
      </c>
      <c r="Y23" s="39">
        <v>46.363409147713099</v>
      </c>
      <c r="Z23" s="43">
        <v>38</v>
      </c>
      <c r="AA23" s="46">
        <v>1.2200897144134999</v>
      </c>
      <c r="AB23" s="42">
        <v>0.01</v>
      </c>
      <c r="AC23" s="3"/>
      <c r="AD23" s="45">
        <v>7054</v>
      </c>
      <c r="AE23" s="16">
        <v>176.30592351912</v>
      </c>
      <c r="AF23" s="43">
        <v>140</v>
      </c>
      <c r="AG23" s="46">
        <v>1.2593280251365699</v>
      </c>
      <c r="AH23" s="15">
        <v>0.01</v>
      </c>
      <c r="AI23" s="37">
        <v>0.42206235011990406</v>
      </c>
      <c r="AJ23" s="15">
        <v>0.01</v>
      </c>
      <c r="AK23" s="3"/>
      <c r="AL23" s="39">
        <v>36433.967799999999</v>
      </c>
      <c r="AM23" s="39">
        <v>910.62153961509603</v>
      </c>
      <c r="AN23" s="47">
        <v>771.96400000000006</v>
      </c>
      <c r="AO23" s="44">
        <v>1.17961658783971</v>
      </c>
      <c r="AP23" s="42">
        <v>8.9999999999999993E-3</v>
      </c>
      <c r="AQ23" s="14"/>
      <c r="AR23" s="39">
        <v>30631.134730000002</v>
      </c>
      <c r="AS23" s="16">
        <v>765.58697150712305</v>
      </c>
      <c r="AT23" s="48">
        <v>630</v>
      </c>
      <c r="AU23" s="46">
        <v>1.2152174150906701</v>
      </c>
      <c r="AV23" s="15">
        <v>1.4999999999999999E-2</v>
      </c>
      <c r="AW23" s="3"/>
      <c r="AX23" s="39">
        <v>2538.8000000000002</v>
      </c>
      <c r="AY23" s="16">
        <v>63.454136465883501</v>
      </c>
      <c r="AZ23" s="40">
        <v>70</v>
      </c>
      <c r="BA23" s="44">
        <v>0.90648766379833601</v>
      </c>
      <c r="BB23" s="15">
        <v>7.5000000000000002E-4</v>
      </c>
      <c r="BC23" s="14"/>
      <c r="BD23" s="13">
        <v>-1253</v>
      </c>
      <c r="BE23" s="16">
        <v>-31.3171707073232</v>
      </c>
      <c r="BF23" s="40">
        <v>100</v>
      </c>
      <c r="BG23" s="37">
        <v>-0.313171707073232</v>
      </c>
      <c r="BH23" s="14"/>
      <c r="BI23" s="72">
        <v>1.3448040250947301E-2</v>
      </c>
      <c r="BJ23" s="73">
        <v>1.47863945841206E-2</v>
      </c>
      <c r="BK23" s="50">
        <v>9.9520399121278899E-2</v>
      </c>
      <c r="BL23" s="3"/>
      <c r="BM23" s="14"/>
    </row>
    <row r="24" spans="1:65" s="1" customFormat="1" ht="19.7" customHeight="1" x14ac:dyDescent="0.2">
      <c r="A24" s="55"/>
      <c r="B24" s="18" t="s">
        <v>350</v>
      </c>
      <c r="C24" s="56">
        <v>944.13</v>
      </c>
      <c r="D24" s="17"/>
      <c r="E24" s="55"/>
      <c r="F24" s="55"/>
      <c r="G24" s="55"/>
      <c r="H24" s="55"/>
      <c r="I24" s="55"/>
      <c r="J24" s="55"/>
      <c r="K24" s="20"/>
      <c r="L24" s="55"/>
      <c r="M24" s="17"/>
      <c r="N24" s="57">
        <v>0.62512916490000003</v>
      </c>
      <c r="O24" s="64" t="s">
        <v>341</v>
      </c>
      <c r="P24" s="55"/>
      <c r="Q24" s="17"/>
      <c r="R24" s="19">
        <v>31830</v>
      </c>
      <c r="S24" s="60">
        <v>33.713577579358798</v>
      </c>
      <c r="T24" s="58" t="s">
        <v>342</v>
      </c>
      <c r="U24" s="62">
        <v>1.05354929935496</v>
      </c>
      <c r="V24" s="63"/>
      <c r="W24" s="17"/>
      <c r="X24" s="19">
        <v>49478</v>
      </c>
      <c r="Y24" s="75">
        <v>52.405918676453403</v>
      </c>
      <c r="Z24" s="64" t="s">
        <v>343</v>
      </c>
      <c r="AA24" s="57">
        <v>1.3791031230645601</v>
      </c>
      <c r="AB24" s="55"/>
      <c r="AC24" s="17"/>
      <c r="AD24" s="65">
        <v>177022</v>
      </c>
      <c r="AE24" s="75">
        <v>187.49748445659</v>
      </c>
      <c r="AF24" s="64" t="s">
        <v>344</v>
      </c>
      <c r="AG24" s="57">
        <v>1.3392677461185001</v>
      </c>
      <c r="AH24" s="55"/>
      <c r="AI24" s="82"/>
      <c r="AJ24" s="82"/>
      <c r="AK24" s="17"/>
      <c r="AL24" s="60">
        <v>912008.40633000003</v>
      </c>
      <c r="AM24" s="60">
        <v>965977.57335324597</v>
      </c>
      <c r="AN24" s="58" t="s">
        <v>345</v>
      </c>
      <c r="AO24" s="62">
        <v>1.1780214309185899</v>
      </c>
      <c r="AP24" s="63"/>
      <c r="AQ24" s="20"/>
      <c r="AR24" s="60">
        <v>721548.37520999997</v>
      </c>
      <c r="AS24" s="67">
        <v>764.24684652537201</v>
      </c>
      <c r="AT24" s="58" t="s">
        <v>346</v>
      </c>
      <c r="AU24" s="62">
        <v>1.21309023257996</v>
      </c>
      <c r="AV24" s="63"/>
      <c r="AW24" s="17"/>
      <c r="AX24" s="60">
        <v>65197.599999999999</v>
      </c>
      <c r="AY24" s="60">
        <v>69.055744441973005</v>
      </c>
      <c r="AZ24" s="58" t="s">
        <v>347</v>
      </c>
      <c r="BA24" s="62">
        <v>0.98651063488532897</v>
      </c>
      <c r="BB24" s="63"/>
      <c r="BC24" s="63"/>
      <c r="BD24" s="59">
        <v>-20111</v>
      </c>
      <c r="BE24" s="67">
        <v>-21.3010920106341</v>
      </c>
      <c r="BF24" s="59">
        <v>100</v>
      </c>
      <c r="BG24" s="62">
        <v>-0.21301092010634101</v>
      </c>
      <c r="BH24" s="20"/>
      <c r="BI24" s="76">
        <v>1.67329808603458E-2</v>
      </c>
      <c r="BJ24" s="76">
        <v>1.5818413726789E-2</v>
      </c>
      <c r="BK24" s="76">
        <v>-5.4656557680299499E-2</v>
      </c>
      <c r="BL24" s="17"/>
      <c r="BM24" s="20"/>
    </row>
    <row r="25" spans="1:65" s="1" customFormat="1" ht="28.7" customHeight="1" x14ac:dyDescent="0.2"/>
  </sheetData>
  <mergeCells count="72">
    <mergeCell ref="T4:T5"/>
    <mergeCell ref="U4:U5"/>
    <mergeCell ref="V4:V5"/>
    <mergeCell ref="W4:W5"/>
    <mergeCell ref="X2:AB2"/>
    <mergeCell ref="X3:AB3"/>
    <mergeCell ref="X4:X5"/>
    <mergeCell ref="Y4:Y5"/>
    <mergeCell ref="Z4:Z5"/>
    <mergeCell ref="AA4:AA5"/>
    <mergeCell ref="BC4:BC5"/>
    <mergeCell ref="B2:B5"/>
    <mergeCell ref="BD2:BK2"/>
    <mergeCell ref="BD3:BG3"/>
    <mergeCell ref="BD4:BD5"/>
    <mergeCell ref="BE4:BE5"/>
    <mergeCell ref="BF4:BF5"/>
    <mergeCell ref="BG4:BG5"/>
    <mergeCell ref="BH4:BH5"/>
    <mergeCell ref="BI3:BK3"/>
    <mergeCell ref="BI4:BI5"/>
    <mergeCell ref="BJ4:BJ5"/>
    <mergeCell ref="BK4:BK5"/>
    <mergeCell ref="C2:C5"/>
    <mergeCell ref="F2:F5"/>
    <mergeCell ref="G2:G5"/>
    <mergeCell ref="AX2:BB2"/>
    <mergeCell ref="AX3:BB3"/>
    <mergeCell ref="AX4:AX5"/>
    <mergeCell ref="AY4:AY5"/>
    <mergeCell ref="AZ4:AZ5"/>
    <mergeCell ref="BA4:BA5"/>
    <mergeCell ref="BB4:BB5"/>
    <mergeCell ref="AR2:AV2"/>
    <mergeCell ref="AR3:AV3"/>
    <mergeCell ref="AR4:AR5"/>
    <mergeCell ref="AS4:AS5"/>
    <mergeCell ref="AT4:AT5"/>
    <mergeCell ref="AU4:AU5"/>
    <mergeCell ref="AV4:AV5"/>
    <mergeCell ref="N2:P2"/>
    <mergeCell ref="N3:P3"/>
    <mergeCell ref="N4:N5"/>
    <mergeCell ref="AL2:AP2"/>
    <mergeCell ref="AL3:AP3"/>
    <mergeCell ref="AL4:AL5"/>
    <mergeCell ref="AM4:AM5"/>
    <mergeCell ref="AN4:AN5"/>
    <mergeCell ref="AO4:AO5"/>
    <mergeCell ref="AP4:AP5"/>
    <mergeCell ref="O4:O5"/>
    <mergeCell ref="P4:P5"/>
    <mergeCell ref="R2:V2"/>
    <mergeCell ref="R3:V3"/>
    <mergeCell ref="R4:R5"/>
    <mergeCell ref="S4:S5"/>
    <mergeCell ref="AI4:AI5"/>
    <mergeCell ref="AJ4:AJ5"/>
    <mergeCell ref="E2:E5"/>
    <mergeCell ref="A2:A5"/>
    <mergeCell ref="AB4:AB5"/>
    <mergeCell ref="AD2:AH2"/>
    <mergeCell ref="AD3:AH3"/>
    <mergeCell ref="AD4:AD5"/>
    <mergeCell ref="AE4:AE5"/>
    <mergeCell ref="AF4:AF5"/>
    <mergeCell ref="AG4:AG5"/>
    <mergeCell ref="AH4:AH5"/>
    <mergeCell ref="H2:H5"/>
    <mergeCell ref="I2:I5"/>
    <mergeCell ref="J2:J4"/>
    <mergeCell ref="L2:L4"/>
  </mergeCells>
  <hyperlinks>
    <hyperlink ref="J5" r:id="rId1" xr:uid="{00000000-0004-0000-0200-000000000000}"/>
    <hyperlink ref="L5" r:id="rId2" xr:uid="{00000000-0004-0000-0200-000001000000}"/>
  </hyperlinks>
  <pageMargins left="0.7" right="0.7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J14"/>
  <sheetViews>
    <sheetView workbookViewId="0">
      <selection activeCell="B10" sqref="B10"/>
    </sheetView>
  </sheetViews>
  <sheetFormatPr baseColWidth="10" defaultRowHeight="12.75" x14ac:dyDescent="0.2"/>
  <cols>
    <col min="1" max="1" width="29.85546875" customWidth="1"/>
    <col min="2" max="2" width="14" customWidth="1"/>
    <col min="3" max="3" width="0.28515625" customWidth="1"/>
    <col min="4" max="4" width="14.140625" customWidth="1"/>
    <col min="5" max="6" width="11.28515625" customWidth="1"/>
    <col min="7" max="7" width="10.7109375" customWidth="1"/>
    <col min="8" max="8" width="8.5703125" customWidth="1"/>
    <col min="9" max="9" width="0.28515625" customWidth="1"/>
    <col min="10" max="10" width="9.7109375" customWidth="1"/>
    <col min="11" max="11" width="0.28515625" customWidth="1"/>
    <col min="12" max="12" width="12.28515625" customWidth="1"/>
    <col min="13" max="14" width="7.85546875" customWidth="1"/>
    <col min="15" max="15" width="0.28515625" customWidth="1"/>
    <col min="16" max="20" width="10.7109375" customWidth="1"/>
    <col min="21" max="22" width="0.28515625" customWidth="1"/>
    <col min="23" max="23" width="10.7109375" customWidth="1"/>
    <col min="24" max="27" width="7.85546875" customWidth="1"/>
    <col min="28" max="28" width="0.28515625" customWidth="1"/>
    <col min="29" max="29" width="11.85546875" customWidth="1"/>
    <col min="30" max="33" width="7.85546875" customWidth="1"/>
    <col min="34" max="34" width="0.28515625" customWidth="1"/>
    <col min="35" max="35" width="12.7109375" customWidth="1"/>
    <col min="36" max="36" width="9.28515625" customWidth="1"/>
    <col min="37" max="37" width="9.7109375" customWidth="1"/>
    <col min="38" max="39" width="7.85546875" customWidth="1"/>
    <col min="40" max="40" width="0.28515625" customWidth="1"/>
    <col min="41" max="42" width="9.5703125" customWidth="1"/>
    <col min="43" max="45" width="7.85546875" customWidth="1"/>
    <col min="46" max="46" width="0.28515625" customWidth="1"/>
    <col min="47" max="47" width="11.7109375" customWidth="1"/>
    <col min="48" max="51" width="7.85546875" customWidth="1"/>
    <col min="52" max="52" width="0.28515625" customWidth="1"/>
    <col min="53" max="56" width="10.7109375" customWidth="1"/>
    <col min="57" max="57" width="0.28515625" customWidth="1"/>
    <col min="58" max="60" width="10.7109375" customWidth="1"/>
    <col min="61" max="62" width="0.28515625" customWidth="1"/>
    <col min="63" max="63" width="4.7109375" customWidth="1"/>
  </cols>
  <sheetData>
    <row r="1" spans="1:62" s="1" customFormat="1" ht="3.75" customHeight="1" x14ac:dyDescent="0.2"/>
    <row r="2" spans="1:62" s="1" customFormat="1" ht="34.700000000000003" customHeight="1" x14ac:dyDescent="0.2">
      <c r="A2" s="108" t="s">
        <v>62</v>
      </c>
      <c r="B2" s="93" t="s">
        <v>65</v>
      </c>
      <c r="C2" s="4"/>
      <c r="D2" s="100" t="s">
        <v>66</v>
      </c>
      <c r="E2" s="100" t="s">
        <v>67</v>
      </c>
      <c r="F2" s="100" t="s">
        <v>68</v>
      </c>
      <c r="G2" s="100" t="s">
        <v>69</v>
      </c>
      <c r="H2" s="136" t="s">
        <v>70</v>
      </c>
      <c r="I2" s="2"/>
      <c r="J2" s="119" t="s">
        <v>71</v>
      </c>
      <c r="K2" s="2"/>
      <c r="L2" s="120" t="s">
        <v>72</v>
      </c>
      <c r="M2" s="120"/>
      <c r="N2" s="120"/>
      <c r="O2" s="2"/>
      <c r="P2" s="130" t="s">
        <v>6</v>
      </c>
      <c r="Q2" s="130"/>
      <c r="R2" s="130"/>
      <c r="S2" s="130"/>
      <c r="T2" s="130"/>
      <c r="U2" s="130"/>
      <c r="V2" s="2"/>
      <c r="W2" s="132" t="s">
        <v>73</v>
      </c>
      <c r="X2" s="132"/>
      <c r="Y2" s="132"/>
      <c r="Z2" s="132"/>
      <c r="AA2" s="132"/>
      <c r="AB2" s="2"/>
      <c r="AC2" s="112" t="s">
        <v>8</v>
      </c>
      <c r="AD2" s="112"/>
      <c r="AE2" s="112"/>
      <c r="AF2" s="112"/>
      <c r="AG2" s="112"/>
      <c r="AH2" s="25"/>
      <c r="AI2" s="116" t="s">
        <v>74</v>
      </c>
      <c r="AJ2" s="116"/>
      <c r="AK2" s="116"/>
      <c r="AL2" s="116"/>
      <c r="AM2" s="116"/>
      <c r="AN2" s="26"/>
      <c r="AO2" s="121" t="s">
        <v>75</v>
      </c>
      <c r="AP2" s="121"/>
      <c r="AQ2" s="121"/>
      <c r="AR2" s="121"/>
      <c r="AS2" s="121"/>
      <c r="AT2" s="27"/>
      <c r="AU2" s="123" t="s">
        <v>76</v>
      </c>
      <c r="AV2" s="123"/>
      <c r="AW2" s="123"/>
      <c r="AX2" s="123"/>
      <c r="AY2" s="123"/>
      <c r="AZ2" s="77"/>
      <c r="BA2" s="126" t="s">
        <v>77</v>
      </c>
      <c r="BB2" s="126"/>
      <c r="BC2" s="126"/>
      <c r="BD2" s="126"/>
      <c r="BE2" s="126"/>
      <c r="BF2" s="126"/>
      <c r="BG2" s="126"/>
      <c r="BH2" s="126"/>
      <c r="BI2" s="28"/>
      <c r="BJ2" s="29"/>
    </row>
    <row r="3" spans="1:62" s="1" customFormat="1" ht="21.4" customHeight="1" x14ac:dyDescent="0.2">
      <c r="A3" s="108"/>
      <c r="B3" s="93"/>
      <c r="C3" s="4"/>
      <c r="D3" s="100"/>
      <c r="E3" s="100"/>
      <c r="F3" s="100"/>
      <c r="G3" s="100"/>
      <c r="H3" s="136"/>
      <c r="I3" s="2"/>
      <c r="J3" s="119"/>
      <c r="K3" s="2"/>
      <c r="L3" s="120" t="s">
        <v>78</v>
      </c>
      <c r="M3" s="120"/>
      <c r="N3" s="120"/>
      <c r="O3" s="2"/>
      <c r="P3" s="130" t="s">
        <v>79</v>
      </c>
      <c r="Q3" s="130"/>
      <c r="R3" s="130"/>
      <c r="S3" s="130"/>
      <c r="T3" s="130"/>
      <c r="U3" s="130"/>
      <c r="V3" s="2"/>
      <c r="W3" s="132" t="s">
        <v>80</v>
      </c>
      <c r="X3" s="132"/>
      <c r="Y3" s="132"/>
      <c r="Z3" s="132"/>
      <c r="AA3" s="132"/>
      <c r="AB3" s="2"/>
      <c r="AC3" s="112" t="s">
        <v>80</v>
      </c>
      <c r="AD3" s="112"/>
      <c r="AE3" s="112"/>
      <c r="AF3" s="112"/>
      <c r="AG3" s="112"/>
      <c r="AH3" s="25"/>
      <c r="AI3" s="116" t="s">
        <v>80</v>
      </c>
      <c r="AJ3" s="116"/>
      <c r="AK3" s="116"/>
      <c r="AL3" s="116"/>
      <c r="AM3" s="116"/>
      <c r="AN3" s="26"/>
      <c r="AO3" s="121" t="s">
        <v>79</v>
      </c>
      <c r="AP3" s="121"/>
      <c r="AQ3" s="121"/>
      <c r="AR3" s="121"/>
      <c r="AS3" s="121"/>
      <c r="AT3" s="25"/>
      <c r="AU3" s="123" t="s">
        <v>81</v>
      </c>
      <c r="AV3" s="123"/>
      <c r="AW3" s="123"/>
      <c r="AX3" s="123"/>
      <c r="AY3" s="123"/>
      <c r="AZ3" s="28"/>
      <c r="BA3" s="126" t="s">
        <v>82</v>
      </c>
      <c r="BB3" s="126"/>
      <c r="BC3" s="126"/>
      <c r="BD3" s="126"/>
      <c r="BE3" s="30"/>
      <c r="BF3" s="126" t="s">
        <v>83</v>
      </c>
      <c r="BG3" s="126"/>
      <c r="BH3" s="126"/>
      <c r="BI3" s="25"/>
      <c r="BJ3" s="29"/>
    </row>
    <row r="4" spans="1:62" s="1" customFormat="1" ht="19.7" customHeight="1" x14ac:dyDescent="0.2">
      <c r="A4" s="108"/>
      <c r="B4" s="93"/>
      <c r="C4" s="4"/>
      <c r="D4" s="100"/>
      <c r="E4" s="100"/>
      <c r="F4" s="100"/>
      <c r="G4" s="100"/>
      <c r="H4" s="136"/>
      <c r="I4" s="2"/>
      <c r="J4" s="119"/>
      <c r="K4" s="2"/>
      <c r="L4" s="109" t="s">
        <v>5</v>
      </c>
      <c r="M4" s="109" t="s">
        <v>85</v>
      </c>
      <c r="N4" s="109" t="s">
        <v>86</v>
      </c>
      <c r="O4" s="2"/>
      <c r="P4" s="131" t="s">
        <v>87</v>
      </c>
      <c r="Q4" s="131" t="s">
        <v>88</v>
      </c>
      <c r="R4" s="131" t="s">
        <v>89</v>
      </c>
      <c r="S4" s="131" t="s">
        <v>90</v>
      </c>
      <c r="T4" s="131" t="s">
        <v>86</v>
      </c>
      <c r="U4" s="131" t="s">
        <v>351</v>
      </c>
      <c r="V4" s="78"/>
      <c r="W4" s="95" t="s">
        <v>91</v>
      </c>
      <c r="X4" s="95" t="s">
        <v>88</v>
      </c>
      <c r="Y4" s="95" t="s">
        <v>92</v>
      </c>
      <c r="Z4" s="95" t="s">
        <v>93</v>
      </c>
      <c r="AA4" s="95" t="s">
        <v>86</v>
      </c>
      <c r="AB4" s="2"/>
      <c r="AC4" s="101" t="s">
        <v>94</v>
      </c>
      <c r="AD4" s="101" t="s">
        <v>88</v>
      </c>
      <c r="AE4" s="101" t="s">
        <v>92</v>
      </c>
      <c r="AF4" s="101" t="s">
        <v>93</v>
      </c>
      <c r="AG4" s="101" t="s">
        <v>86</v>
      </c>
      <c r="AH4" s="25"/>
      <c r="AI4" s="117" t="s">
        <v>95</v>
      </c>
      <c r="AJ4" s="117" t="s">
        <v>88</v>
      </c>
      <c r="AK4" s="117" t="s">
        <v>92</v>
      </c>
      <c r="AL4" s="117" t="s">
        <v>93</v>
      </c>
      <c r="AM4" s="117" t="s">
        <v>86</v>
      </c>
      <c r="AN4" s="26"/>
      <c r="AO4" s="122" t="s">
        <v>96</v>
      </c>
      <c r="AP4" s="122" t="s">
        <v>88</v>
      </c>
      <c r="AQ4" s="122" t="s">
        <v>92</v>
      </c>
      <c r="AR4" s="122" t="s">
        <v>93</v>
      </c>
      <c r="AS4" s="122" t="s">
        <v>86</v>
      </c>
      <c r="AT4" s="25"/>
      <c r="AU4" s="124" t="s">
        <v>97</v>
      </c>
      <c r="AV4" s="124" t="s">
        <v>88</v>
      </c>
      <c r="AW4" s="124" t="s">
        <v>92</v>
      </c>
      <c r="AX4" s="124" t="s">
        <v>93</v>
      </c>
      <c r="AY4" s="124" t="s">
        <v>86</v>
      </c>
      <c r="AZ4" s="125"/>
      <c r="BA4" s="127" t="s">
        <v>349</v>
      </c>
      <c r="BB4" s="127" t="s">
        <v>88</v>
      </c>
      <c r="BC4" s="127" t="s">
        <v>92</v>
      </c>
      <c r="BD4" s="127" t="s">
        <v>93</v>
      </c>
      <c r="BE4" s="128"/>
      <c r="BF4" s="127" t="s">
        <v>99</v>
      </c>
      <c r="BG4" s="127" t="s">
        <v>100</v>
      </c>
      <c r="BH4" s="127" t="s">
        <v>101</v>
      </c>
      <c r="BI4" s="25"/>
      <c r="BJ4" s="29"/>
    </row>
    <row r="5" spans="1:62" s="1" customFormat="1" ht="19.7" customHeight="1" x14ac:dyDescent="0.2">
      <c r="A5" s="108"/>
      <c r="B5" s="93"/>
      <c r="C5" s="4"/>
      <c r="D5" s="100"/>
      <c r="E5" s="100"/>
      <c r="F5" s="100"/>
      <c r="G5" s="100"/>
      <c r="H5" s="79" t="s">
        <v>32</v>
      </c>
      <c r="I5" s="2"/>
      <c r="J5" s="11" t="s">
        <v>32</v>
      </c>
      <c r="K5" s="2"/>
      <c r="L5" s="109"/>
      <c r="M5" s="109"/>
      <c r="N5" s="109"/>
      <c r="O5" s="2"/>
      <c r="P5" s="131"/>
      <c r="Q5" s="131"/>
      <c r="R5" s="131"/>
      <c r="S5" s="131"/>
      <c r="T5" s="131"/>
      <c r="U5" s="131"/>
      <c r="V5" s="2"/>
      <c r="W5" s="95"/>
      <c r="X5" s="95"/>
      <c r="Y5" s="95"/>
      <c r="Z5" s="95"/>
      <c r="AA5" s="95"/>
      <c r="AB5" s="2"/>
      <c r="AC5" s="101"/>
      <c r="AD5" s="101"/>
      <c r="AE5" s="101"/>
      <c r="AF5" s="101"/>
      <c r="AG5" s="101"/>
      <c r="AH5" s="25"/>
      <c r="AI5" s="117"/>
      <c r="AJ5" s="117"/>
      <c r="AK5" s="117"/>
      <c r="AL5" s="117"/>
      <c r="AM5" s="117"/>
      <c r="AN5" s="26"/>
      <c r="AO5" s="122"/>
      <c r="AP5" s="122"/>
      <c r="AQ5" s="122"/>
      <c r="AR5" s="122"/>
      <c r="AS5" s="122"/>
      <c r="AT5" s="25"/>
      <c r="AU5" s="124"/>
      <c r="AV5" s="124"/>
      <c r="AW5" s="124"/>
      <c r="AX5" s="124"/>
      <c r="AY5" s="124"/>
      <c r="AZ5" s="125"/>
      <c r="BA5" s="127"/>
      <c r="BB5" s="127"/>
      <c r="BC5" s="127"/>
      <c r="BD5" s="127"/>
      <c r="BE5" s="128"/>
      <c r="BF5" s="127"/>
      <c r="BG5" s="127"/>
      <c r="BH5" s="127"/>
      <c r="BI5" s="25"/>
      <c r="BJ5" s="29"/>
    </row>
    <row r="6" spans="1:62" s="1" customFormat="1" ht="21.4" customHeight="1" x14ac:dyDescent="0.2">
      <c r="A6" s="32" t="s">
        <v>33</v>
      </c>
      <c r="B6" s="33">
        <v>86.93</v>
      </c>
      <c r="C6" s="3"/>
      <c r="D6" s="35">
        <v>4.65E-2</v>
      </c>
      <c r="E6" s="35">
        <v>0</v>
      </c>
      <c r="F6" s="35">
        <v>0</v>
      </c>
      <c r="G6" s="35">
        <v>0</v>
      </c>
      <c r="H6" s="35">
        <v>4.65E-2</v>
      </c>
      <c r="I6" s="14"/>
      <c r="J6" s="36">
        <v>5</v>
      </c>
      <c r="K6" s="3"/>
      <c r="L6" s="53">
        <v>0.55200000000000005</v>
      </c>
      <c r="M6" s="71">
        <v>0.7</v>
      </c>
      <c r="N6" s="37"/>
      <c r="O6" s="3"/>
      <c r="P6" s="13">
        <v>2646</v>
      </c>
      <c r="Q6" s="39">
        <v>30.438283676521301</v>
      </c>
      <c r="R6" s="43">
        <v>32</v>
      </c>
      <c r="S6" s="37">
        <v>0.951196364891292</v>
      </c>
      <c r="T6" s="42"/>
      <c r="U6" s="80"/>
      <c r="V6" s="3"/>
      <c r="W6" s="13">
        <v>4336</v>
      </c>
      <c r="X6" s="39">
        <v>49.879213160013798</v>
      </c>
      <c r="Y6" s="43">
        <v>38</v>
      </c>
      <c r="Z6" s="46">
        <v>1.3126108726319401</v>
      </c>
      <c r="AA6" s="42">
        <v>0.01</v>
      </c>
      <c r="AB6" s="3"/>
      <c r="AC6" s="45">
        <v>16334</v>
      </c>
      <c r="AD6" s="16">
        <v>187.89830898424</v>
      </c>
      <c r="AE6" s="43">
        <v>140</v>
      </c>
      <c r="AF6" s="46">
        <v>1.3421307784588601</v>
      </c>
      <c r="AG6" s="15">
        <v>0.01</v>
      </c>
      <c r="AH6" s="3"/>
      <c r="AI6" s="39">
        <v>82128.504459999996</v>
      </c>
      <c r="AJ6" s="39">
        <v>944.76595490624698</v>
      </c>
      <c r="AK6" s="81">
        <v>785.33600000000001</v>
      </c>
      <c r="AL6" s="46">
        <v>1.2030085911078101</v>
      </c>
      <c r="AM6" s="42">
        <v>0.01</v>
      </c>
      <c r="AN6" s="14"/>
      <c r="AO6" s="39">
        <v>64994.365239999999</v>
      </c>
      <c r="AP6" s="16">
        <v>747.66323754745201</v>
      </c>
      <c r="AQ6" s="48">
        <v>630</v>
      </c>
      <c r="AR6" s="44">
        <v>1.18676704372611</v>
      </c>
      <c r="AS6" s="15">
        <v>1.4250000000000001E-2</v>
      </c>
      <c r="AT6" s="3"/>
      <c r="AU6" s="39">
        <v>5654.4</v>
      </c>
      <c r="AV6" s="16">
        <v>65.045438858851895</v>
      </c>
      <c r="AW6" s="40">
        <v>70</v>
      </c>
      <c r="AX6" s="44">
        <v>0.92922055512645596</v>
      </c>
      <c r="AY6" s="15">
        <v>2.2499999999999998E-3</v>
      </c>
      <c r="AZ6" s="14"/>
      <c r="BA6" s="13">
        <v>-972</v>
      </c>
      <c r="BB6" s="16">
        <v>-11.181410330150699</v>
      </c>
      <c r="BC6" s="40">
        <v>100</v>
      </c>
      <c r="BD6" s="37">
        <v>-0.111814103301507</v>
      </c>
      <c r="BE6" s="14"/>
      <c r="BF6" s="72">
        <v>2.01572290023414E-2</v>
      </c>
      <c r="BG6" s="72">
        <v>2.01399424981131E-2</v>
      </c>
      <c r="BH6" s="50">
        <v>-8.5758336258876802E-4</v>
      </c>
      <c r="BI6" s="3"/>
      <c r="BJ6" s="14"/>
    </row>
    <row r="7" spans="1:62" s="1" customFormat="1" ht="21.4" customHeight="1" x14ac:dyDescent="0.2">
      <c r="A7" s="32" t="s">
        <v>34</v>
      </c>
      <c r="B7" s="33">
        <v>171.01</v>
      </c>
      <c r="C7" s="3"/>
      <c r="D7" s="35">
        <v>5.0500000000000003E-2</v>
      </c>
      <c r="E7" s="35">
        <v>0</v>
      </c>
      <c r="F7" s="35">
        <v>2.5000000000000001E-3</v>
      </c>
      <c r="G7" s="35">
        <v>0</v>
      </c>
      <c r="H7" s="35">
        <v>4.8000000000000001E-2</v>
      </c>
      <c r="I7" s="14"/>
      <c r="J7" s="36">
        <v>5</v>
      </c>
      <c r="K7" s="3"/>
      <c r="L7" s="37">
        <v>0.65600000000000003</v>
      </c>
      <c r="M7" s="71">
        <v>0.7</v>
      </c>
      <c r="N7" s="37"/>
      <c r="O7" s="3"/>
      <c r="P7" s="13">
        <v>5266</v>
      </c>
      <c r="Q7" s="39">
        <v>30.793520846734101</v>
      </c>
      <c r="R7" s="43">
        <v>32</v>
      </c>
      <c r="S7" s="37">
        <v>0.96229752646044098</v>
      </c>
      <c r="T7" s="42"/>
      <c r="U7" s="80"/>
      <c r="V7" s="3"/>
      <c r="W7" s="13">
        <v>8978</v>
      </c>
      <c r="X7" s="39">
        <v>52.499853809718701</v>
      </c>
      <c r="Y7" s="43">
        <v>38</v>
      </c>
      <c r="Z7" s="46">
        <v>1.3815751002557599</v>
      </c>
      <c r="AA7" s="42">
        <v>0.01</v>
      </c>
      <c r="AB7" s="3"/>
      <c r="AC7" s="45">
        <v>33484</v>
      </c>
      <c r="AD7" s="16">
        <v>195.80141512192299</v>
      </c>
      <c r="AE7" s="43">
        <v>140</v>
      </c>
      <c r="AF7" s="46">
        <v>1.3985815365851599</v>
      </c>
      <c r="AG7" s="15">
        <v>0.01</v>
      </c>
      <c r="AH7" s="3"/>
      <c r="AI7" s="39">
        <v>189892.10915</v>
      </c>
      <c r="AJ7" s="39">
        <v>1110.4152339044499</v>
      </c>
      <c r="AK7" s="81">
        <v>906.97799999999995</v>
      </c>
      <c r="AL7" s="46">
        <v>1.2243022806555901</v>
      </c>
      <c r="AM7" s="42">
        <v>0.01</v>
      </c>
      <c r="AN7" s="14"/>
      <c r="AO7" s="39">
        <v>121360.52516999999</v>
      </c>
      <c r="AP7" s="16">
        <v>709.66917238758003</v>
      </c>
      <c r="AQ7" s="48">
        <v>630</v>
      </c>
      <c r="AR7" s="44">
        <v>1.1264590037898099</v>
      </c>
      <c r="AS7" s="15">
        <v>9.75E-3</v>
      </c>
      <c r="AT7" s="3"/>
      <c r="AU7" s="39">
        <v>12115.3</v>
      </c>
      <c r="AV7" s="16">
        <v>70.845564586866303</v>
      </c>
      <c r="AW7" s="40">
        <v>70</v>
      </c>
      <c r="AX7" s="44">
        <v>1.0120794940980899</v>
      </c>
      <c r="AY7" s="15">
        <v>8.2500000000000004E-3</v>
      </c>
      <c r="AZ7" s="14"/>
      <c r="BA7" s="13">
        <v>-4495</v>
      </c>
      <c r="BB7" s="16">
        <v>-26.285012572364199</v>
      </c>
      <c r="BC7" s="40">
        <v>100</v>
      </c>
      <c r="BD7" s="37">
        <v>-0.26285012572364203</v>
      </c>
      <c r="BE7" s="14"/>
      <c r="BF7" s="72">
        <v>1.4191922114834299E-2</v>
      </c>
      <c r="BG7" s="73">
        <v>1.51739672579542E-2</v>
      </c>
      <c r="BH7" s="50">
        <v>6.9197472701277199E-2</v>
      </c>
      <c r="BI7" s="3"/>
      <c r="BJ7" s="14"/>
    </row>
    <row r="8" spans="1:62" s="1" customFormat="1" ht="21.4" customHeight="1" x14ac:dyDescent="0.2">
      <c r="A8" s="32" t="s">
        <v>35</v>
      </c>
      <c r="B8" s="33">
        <v>92.81</v>
      </c>
      <c r="C8" s="3"/>
      <c r="D8" s="35">
        <v>2.9250000000000002E-2</v>
      </c>
      <c r="E8" s="35">
        <v>0</v>
      </c>
      <c r="F8" s="35">
        <v>0</v>
      </c>
      <c r="G8" s="35">
        <v>0</v>
      </c>
      <c r="H8" s="35">
        <v>2.9250000000000002E-2</v>
      </c>
      <c r="I8" s="14"/>
      <c r="J8" s="36">
        <v>4</v>
      </c>
      <c r="K8" s="3"/>
      <c r="L8" s="53">
        <v>0.49199999999999999</v>
      </c>
      <c r="M8" s="71">
        <v>0.7</v>
      </c>
      <c r="N8" s="37"/>
      <c r="O8" s="3"/>
      <c r="P8" s="13">
        <v>2279</v>
      </c>
      <c r="Q8" s="39">
        <v>24.5555435836655</v>
      </c>
      <c r="R8" s="43">
        <v>32</v>
      </c>
      <c r="S8" s="41">
        <v>0.76736073698954799</v>
      </c>
      <c r="T8" s="42"/>
      <c r="U8" s="80"/>
      <c r="V8" s="3"/>
      <c r="W8" s="13">
        <v>4301</v>
      </c>
      <c r="X8" s="39">
        <v>46.341989009804998</v>
      </c>
      <c r="Y8" s="43">
        <v>38</v>
      </c>
      <c r="Z8" s="46">
        <v>1.2195260265738199</v>
      </c>
      <c r="AA8" s="42">
        <v>0.01</v>
      </c>
      <c r="AB8" s="3"/>
      <c r="AC8" s="45">
        <v>16464</v>
      </c>
      <c r="AD8" s="16">
        <v>177.39467729770499</v>
      </c>
      <c r="AE8" s="43">
        <v>140</v>
      </c>
      <c r="AF8" s="46">
        <v>1.2671048378407499</v>
      </c>
      <c r="AG8" s="15">
        <v>0.01</v>
      </c>
      <c r="AH8" s="3"/>
      <c r="AI8" s="39">
        <v>89175.776410000006</v>
      </c>
      <c r="AJ8" s="39">
        <v>960.84232744316398</v>
      </c>
      <c r="AK8" s="81">
        <v>917.81500000000005</v>
      </c>
      <c r="AL8" s="44">
        <v>1.04688017459201</v>
      </c>
      <c r="AM8" s="42">
        <v>2.5000000000000001E-3</v>
      </c>
      <c r="AN8" s="14"/>
      <c r="AO8" s="39">
        <v>63638.863619999996</v>
      </c>
      <c r="AP8" s="16">
        <v>685.68972761555904</v>
      </c>
      <c r="AQ8" s="48">
        <v>630</v>
      </c>
      <c r="AR8" s="44">
        <v>1.08839639304057</v>
      </c>
      <c r="AS8" s="15">
        <v>6.7499999999999999E-3</v>
      </c>
      <c r="AT8" s="3"/>
      <c r="AU8" s="39">
        <v>5357.9</v>
      </c>
      <c r="AV8" s="16">
        <v>57.729770498868596</v>
      </c>
      <c r="AW8" s="40">
        <v>70</v>
      </c>
      <c r="AX8" s="37">
        <v>0.82471100712669498</v>
      </c>
      <c r="AY8" s="15"/>
      <c r="AZ8" s="14"/>
      <c r="BA8" s="13">
        <v>-2510</v>
      </c>
      <c r="BB8" s="16">
        <v>-27.044499515138401</v>
      </c>
      <c r="BC8" s="40">
        <v>100</v>
      </c>
      <c r="BD8" s="37">
        <v>-0.27044499515138398</v>
      </c>
      <c r="BE8" s="14"/>
      <c r="BF8" s="72">
        <v>1.91530327315249E-2</v>
      </c>
      <c r="BG8" s="72">
        <v>1.84856309099438E-2</v>
      </c>
      <c r="BH8" s="50">
        <v>-3.4845751632982598E-2</v>
      </c>
      <c r="BI8" s="3"/>
      <c r="BJ8" s="14"/>
    </row>
    <row r="9" spans="1:62" s="1" customFormat="1" ht="21.4" customHeight="1" x14ac:dyDescent="0.2">
      <c r="A9" s="32" t="s">
        <v>36</v>
      </c>
      <c r="B9" s="33">
        <v>153.62</v>
      </c>
      <c r="C9" s="3"/>
      <c r="D9" s="35">
        <v>7.825E-2</v>
      </c>
      <c r="E9" s="35">
        <v>2.5000000000000001E-3</v>
      </c>
      <c r="F9" s="35">
        <v>2.5000000000000001E-3</v>
      </c>
      <c r="G9" s="35">
        <v>0</v>
      </c>
      <c r="H9" s="35">
        <v>7.3249999999999996E-2</v>
      </c>
      <c r="I9" s="14"/>
      <c r="J9" s="36">
        <v>6</v>
      </c>
      <c r="K9" s="3"/>
      <c r="L9" s="37">
        <v>0.65200000000000002</v>
      </c>
      <c r="M9" s="71">
        <v>0.7</v>
      </c>
      <c r="N9" s="37"/>
      <c r="O9" s="3"/>
      <c r="P9" s="13">
        <v>6715</v>
      </c>
      <c r="Q9" s="39">
        <v>43.711756281734097</v>
      </c>
      <c r="R9" s="43">
        <v>32</v>
      </c>
      <c r="S9" s="46">
        <v>1.3659923838041901</v>
      </c>
      <c r="T9" s="42">
        <v>1.4999999999999999E-2</v>
      </c>
      <c r="U9" s="80"/>
      <c r="V9" s="3"/>
      <c r="W9" s="13">
        <v>8969</v>
      </c>
      <c r="X9" s="39">
        <v>58.384324957687802</v>
      </c>
      <c r="Y9" s="43">
        <v>38</v>
      </c>
      <c r="Z9" s="46">
        <v>1.5364296041496801</v>
      </c>
      <c r="AA9" s="42">
        <v>0.01</v>
      </c>
      <c r="AB9" s="3"/>
      <c r="AC9" s="45">
        <v>29266</v>
      </c>
      <c r="AD9" s="16">
        <v>190.509048301002</v>
      </c>
      <c r="AE9" s="43">
        <v>140</v>
      </c>
      <c r="AF9" s="46">
        <v>1.36077891643573</v>
      </c>
      <c r="AG9" s="15">
        <v>0.01</v>
      </c>
      <c r="AH9" s="3"/>
      <c r="AI9" s="39">
        <v>146436.17775</v>
      </c>
      <c r="AJ9" s="39">
        <v>953.23641290196599</v>
      </c>
      <c r="AK9" s="81">
        <v>808.98</v>
      </c>
      <c r="AL9" s="44">
        <v>1.17831888662509</v>
      </c>
      <c r="AM9" s="42">
        <v>8.9999999999999993E-3</v>
      </c>
      <c r="AN9" s="14"/>
      <c r="AO9" s="39">
        <v>123395.05190999999</v>
      </c>
      <c r="AP9" s="16">
        <v>803.24861287592796</v>
      </c>
      <c r="AQ9" s="48">
        <v>630</v>
      </c>
      <c r="AR9" s="46">
        <v>1.2749977982157601</v>
      </c>
      <c r="AS9" s="15">
        <v>1.4999999999999999E-2</v>
      </c>
      <c r="AT9" s="3"/>
      <c r="AU9" s="39">
        <v>11688.6</v>
      </c>
      <c r="AV9" s="16">
        <v>76.087748991016795</v>
      </c>
      <c r="AW9" s="40">
        <v>70</v>
      </c>
      <c r="AX9" s="44">
        <v>1.0869678427288101</v>
      </c>
      <c r="AY9" s="15">
        <v>1.4250000000000001E-2</v>
      </c>
      <c r="AZ9" s="14"/>
      <c r="BA9" s="13">
        <v>-5064</v>
      </c>
      <c r="BB9" s="16">
        <v>-32.964457752896699</v>
      </c>
      <c r="BC9" s="40">
        <v>100</v>
      </c>
      <c r="BD9" s="37">
        <v>-0.32964457752896698</v>
      </c>
      <c r="BE9" s="14"/>
      <c r="BF9" s="72">
        <v>1.59221120353275E-2</v>
      </c>
      <c r="BG9" s="73">
        <v>1.42717117670518E-2</v>
      </c>
      <c r="BH9" s="51">
        <v>-0.103654607166049</v>
      </c>
      <c r="BI9" s="3"/>
      <c r="BJ9" s="14"/>
    </row>
    <row r="10" spans="1:62" s="1" customFormat="1" ht="21.4" customHeight="1" x14ac:dyDescent="0.2">
      <c r="A10" s="32" t="s">
        <v>37</v>
      </c>
      <c r="B10" s="33">
        <v>163.89</v>
      </c>
      <c r="C10" s="3"/>
      <c r="D10" s="35">
        <v>5.8250000000000003E-2</v>
      </c>
      <c r="E10" s="35">
        <v>2.5000000000000001E-3</v>
      </c>
      <c r="F10" s="35">
        <v>2.5000000000000001E-3</v>
      </c>
      <c r="G10" s="35">
        <v>0</v>
      </c>
      <c r="H10" s="35">
        <v>5.3249999999999999E-2</v>
      </c>
      <c r="I10" s="14"/>
      <c r="J10" s="36">
        <v>6</v>
      </c>
      <c r="K10" s="3"/>
      <c r="L10" s="37">
        <v>0.623</v>
      </c>
      <c r="M10" s="71">
        <v>0.7</v>
      </c>
      <c r="N10" s="37"/>
      <c r="O10" s="3"/>
      <c r="P10" s="13">
        <v>5422</v>
      </c>
      <c r="Q10" s="39">
        <v>33.0831655378608</v>
      </c>
      <c r="R10" s="43">
        <v>32</v>
      </c>
      <c r="S10" s="44">
        <v>1.03384892305815</v>
      </c>
      <c r="T10" s="42">
        <v>2.2499999999999998E-3</v>
      </c>
      <c r="U10" s="80"/>
      <c r="V10" s="3"/>
      <c r="W10" s="13">
        <v>8719</v>
      </c>
      <c r="X10" s="39">
        <v>53.200317285984497</v>
      </c>
      <c r="Y10" s="43">
        <v>38</v>
      </c>
      <c r="Z10" s="46">
        <v>1.4000083496311699</v>
      </c>
      <c r="AA10" s="42">
        <v>0.01</v>
      </c>
      <c r="AB10" s="3"/>
      <c r="AC10" s="45">
        <v>30021</v>
      </c>
      <c r="AD10" s="16">
        <v>183.177741167856</v>
      </c>
      <c r="AE10" s="43">
        <v>140</v>
      </c>
      <c r="AF10" s="46">
        <v>1.3084124369132599</v>
      </c>
      <c r="AG10" s="15">
        <v>0.01</v>
      </c>
      <c r="AH10" s="3"/>
      <c r="AI10" s="39">
        <v>170021.94174000001</v>
      </c>
      <c r="AJ10" s="39">
        <v>1037.41498407468</v>
      </c>
      <c r="AK10" s="81">
        <v>831.80899999999997</v>
      </c>
      <c r="AL10" s="46">
        <v>1.24717932130415</v>
      </c>
      <c r="AM10" s="42">
        <v>0.01</v>
      </c>
      <c r="AN10" s="14"/>
      <c r="AO10" s="39">
        <v>128134.59746</v>
      </c>
      <c r="AP10" s="16">
        <v>781.83292122765295</v>
      </c>
      <c r="AQ10" s="48">
        <v>630</v>
      </c>
      <c r="AR10" s="46">
        <v>1.24100463686929</v>
      </c>
      <c r="AS10" s="15">
        <v>1.4999999999999999E-2</v>
      </c>
      <c r="AT10" s="3"/>
      <c r="AU10" s="39">
        <v>11261.7</v>
      </c>
      <c r="AV10" s="16">
        <v>68.714991762767696</v>
      </c>
      <c r="AW10" s="40">
        <v>70</v>
      </c>
      <c r="AX10" s="44">
        <v>0.98164273946810998</v>
      </c>
      <c r="AY10" s="15">
        <v>6.0000000000000001E-3</v>
      </c>
      <c r="AZ10" s="14"/>
      <c r="BA10" s="13">
        <v>-1169</v>
      </c>
      <c r="BB10" s="16">
        <v>-7.1328329977423897</v>
      </c>
      <c r="BC10" s="40">
        <v>100</v>
      </c>
      <c r="BD10" s="37">
        <v>-7.1328329977423902E-2</v>
      </c>
      <c r="BE10" s="14"/>
      <c r="BF10" s="72">
        <v>1.7063437456997399E-2</v>
      </c>
      <c r="BG10" s="73">
        <v>1.4778935142352E-2</v>
      </c>
      <c r="BH10" s="51">
        <v>-0.133882889681678</v>
      </c>
      <c r="BI10" s="3"/>
      <c r="BJ10" s="14"/>
    </row>
    <row r="11" spans="1:62" s="1" customFormat="1" ht="21.4" customHeight="1" x14ac:dyDescent="0.2">
      <c r="A11" s="32" t="s">
        <v>38</v>
      </c>
      <c r="B11" s="33">
        <v>182.78</v>
      </c>
      <c r="C11" s="3"/>
      <c r="D11" s="35">
        <v>6.4000000000000001E-2</v>
      </c>
      <c r="E11" s="35">
        <v>2.5000000000000001E-3</v>
      </c>
      <c r="F11" s="35">
        <v>2.5000000000000001E-3</v>
      </c>
      <c r="G11" s="35">
        <v>0</v>
      </c>
      <c r="H11" s="35">
        <v>5.8999999999999997E-2</v>
      </c>
      <c r="I11" s="14"/>
      <c r="J11" s="36">
        <v>5</v>
      </c>
      <c r="K11" s="3"/>
      <c r="L11" s="37">
        <v>0.621</v>
      </c>
      <c r="M11" s="71">
        <v>0.7</v>
      </c>
      <c r="N11" s="37"/>
      <c r="O11" s="3"/>
      <c r="P11" s="13">
        <v>6930</v>
      </c>
      <c r="Q11" s="39">
        <v>37.914432651274801</v>
      </c>
      <c r="R11" s="43">
        <v>32</v>
      </c>
      <c r="S11" s="44">
        <v>1.18482602035234</v>
      </c>
      <c r="T11" s="42">
        <v>1.35E-2</v>
      </c>
      <c r="U11" s="80"/>
      <c r="V11" s="3"/>
      <c r="W11" s="13">
        <v>9489</v>
      </c>
      <c r="X11" s="39">
        <v>51.914870335922998</v>
      </c>
      <c r="Y11" s="43">
        <v>38</v>
      </c>
      <c r="Z11" s="46">
        <v>1.3661807983137599</v>
      </c>
      <c r="AA11" s="42">
        <v>0.01</v>
      </c>
      <c r="AB11" s="3"/>
      <c r="AC11" s="45">
        <v>34462</v>
      </c>
      <c r="AD11" s="16">
        <v>188.54360433307801</v>
      </c>
      <c r="AE11" s="43">
        <v>140</v>
      </c>
      <c r="AF11" s="46">
        <v>1.3467400309505599</v>
      </c>
      <c r="AG11" s="15">
        <v>0.01</v>
      </c>
      <c r="AH11" s="3"/>
      <c r="AI11" s="39">
        <v>150471.00925999999</v>
      </c>
      <c r="AJ11" s="39">
        <v>823.23563442389798</v>
      </c>
      <c r="AK11" s="81">
        <v>861.68</v>
      </c>
      <c r="AL11" s="37">
        <v>0.95538440537542602</v>
      </c>
      <c r="AM11" s="42"/>
      <c r="AN11" s="14"/>
      <c r="AO11" s="39">
        <v>152474.28242999999</v>
      </c>
      <c r="AP11" s="16">
        <v>834.19565833242098</v>
      </c>
      <c r="AQ11" s="48">
        <v>630</v>
      </c>
      <c r="AR11" s="46">
        <v>1.32412009259115</v>
      </c>
      <c r="AS11" s="15">
        <v>1.4999999999999999E-2</v>
      </c>
      <c r="AT11" s="3"/>
      <c r="AU11" s="39">
        <v>13321.8</v>
      </c>
      <c r="AV11" s="16">
        <v>72.884341831710202</v>
      </c>
      <c r="AW11" s="40">
        <v>70</v>
      </c>
      <c r="AX11" s="44">
        <v>1.0412048833101499</v>
      </c>
      <c r="AY11" s="15">
        <v>1.0500000000000001E-2</v>
      </c>
      <c r="AZ11" s="14"/>
      <c r="BA11" s="13">
        <v>-4004</v>
      </c>
      <c r="BB11" s="16">
        <v>-21.9061166429587</v>
      </c>
      <c r="BC11" s="40">
        <v>100</v>
      </c>
      <c r="BD11" s="37">
        <v>-0.21906116642958701</v>
      </c>
      <c r="BE11" s="14"/>
      <c r="BF11" s="72">
        <v>1.6662276834281901E-2</v>
      </c>
      <c r="BG11" s="73">
        <v>1.43536601618459E-2</v>
      </c>
      <c r="BH11" s="51">
        <v>-0.138553493943044</v>
      </c>
      <c r="BI11" s="3"/>
      <c r="BJ11" s="14"/>
    </row>
    <row r="12" spans="1:62" s="1" customFormat="1" ht="21.4" customHeight="1" x14ac:dyDescent="0.2">
      <c r="A12" s="32" t="s">
        <v>39</v>
      </c>
      <c r="B12" s="33">
        <v>93.09</v>
      </c>
      <c r="C12" s="3"/>
      <c r="D12" s="35">
        <v>4.3999999999999997E-2</v>
      </c>
      <c r="E12" s="35">
        <v>0</v>
      </c>
      <c r="F12" s="35">
        <v>2.5000000000000001E-3</v>
      </c>
      <c r="G12" s="35">
        <v>0</v>
      </c>
      <c r="H12" s="35">
        <v>4.1500000000000002E-2</v>
      </c>
      <c r="I12" s="14"/>
      <c r="J12" s="36">
        <v>5</v>
      </c>
      <c r="K12" s="3"/>
      <c r="L12" s="44">
        <v>0.72399999999999998</v>
      </c>
      <c r="M12" s="71">
        <v>0.7</v>
      </c>
      <c r="N12" s="37">
        <v>2.2499999999999998E-3</v>
      </c>
      <c r="O12" s="3"/>
      <c r="P12" s="13">
        <v>2572</v>
      </c>
      <c r="Q12" s="39">
        <v>27.629176066172501</v>
      </c>
      <c r="R12" s="43">
        <v>32</v>
      </c>
      <c r="S12" s="37">
        <v>0.863411752067891</v>
      </c>
      <c r="T12" s="42"/>
      <c r="U12" s="80"/>
      <c r="V12" s="3"/>
      <c r="W12" s="13">
        <v>4686</v>
      </c>
      <c r="X12" s="39">
        <v>50.338382210763797</v>
      </c>
      <c r="Y12" s="43">
        <v>38</v>
      </c>
      <c r="Z12" s="46">
        <v>1.32469426870431</v>
      </c>
      <c r="AA12" s="42">
        <v>0.01</v>
      </c>
      <c r="AB12" s="3"/>
      <c r="AC12" s="45">
        <v>16991</v>
      </c>
      <c r="AD12" s="16">
        <v>182.522290256741</v>
      </c>
      <c r="AE12" s="43">
        <v>140</v>
      </c>
      <c r="AF12" s="46">
        <v>1.30373064469101</v>
      </c>
      <c r="AG12" s="15">
        <v>0.01</v>
      </c>
      <c r="AH12" s="3"/>
      <c r="AI12" s="39">
        <v>83882.887560000003</v>
      </c>
      <c r="AJ12" s="39">
        <v>901.094505961972</v>
      </c>
      <c r="AK12" s="81">
        <v>778.82399999999996</v>
      </c>
      <c r="AL12" s="44">
        <v>1.1569937572057001</v>
      </c>
      <c r="AM12" s="42">
        <v>8.0000000000000002E-3</v>
      </c>
      <c r="AN12" s="14"/>
      <c r="AO12" s="39">
        <v>67550.689379999996</v>
      </c>
      <c r="AP12" s="16">
        <v>725.64925749274903</v>
      </c>
      <c r="AQ12" s="48">
        <v>630</v>
      </c>
      <c r="AR12" s="44">
        <v>1.1518242182424601</v>
      </c>
      <c r="AS12" s="15">
        <v>1.125E-2</v>
      </c>
      <c r="AT12" s="3"/>
      <c r="AU12" s="39">
        <v>5797.9</v>
      </c>
      <c r="AV12" s="16">
        <v>62.282737136104799</v>
      </c>
      <c r="AW12" s="40">
        <v>70</v>
      </c>
      <c r="AX12" s="37">
        <v>0.88975338765864098</v>
      </c>
      <c r="AY12" s="15"/>
      <c r="AZ12" s="14"/>
      <c r="BA12" s="13">
        <v>-1897</v>
      </c>
      <c r="BB12" s="16">
        <v>-20.378128692663001</v>
      </c>
      <c r="BC12" s="40">
        <v>100</v>
      </c>
      <c r="BD12" s="37">
        <v>-0.20378128692663</v>
      </c>
      <c r="BE12" s="14"/>
      <c r="BF12" s="72">
        <v>1.54104620084002E-2</v>
      </c>
      <c r="BG12" s="73">
        <v>1.6270105403805999E-2</v>
      </c>
      <c r="BH12" s="50">
        <v>5.5783103383740699E-2</v>
      </c>
      <c r="BI12" s="3"/>
      <c r="BJ12" s="14"/>
    </row>
    <row r="13" spans="1:62" s="1" customFormat="1" ht="21.4" customHeight="1" x14ac:dyDescent="0.2">
      <c r="A13" s="18" t="s">
        <v>352</v>
      </c>
      <c r="B13" s="56">
        <v>944.13</v>
      </c>
      <c r="C13" s="17"/>
      <c r="D13" s="55"/>
      <c r="E13" s="55"/>
      <c r="F13" s="55"/>
      <c r="G13" s="55"/>
      <c r="H13" s="55"/>
      <c r="I13" s="20"/>
      <c r="J13" s="55"/>
      <c r="K13" s="17"/>
      <c r="L13" s="57">
        <v>0.62512916490000003</v>
      </c>
      <c r="M13" s="64" t="s">
        <v>341</v>
      </c>
      <c r="N13" s="55"/>
      <c r="O13" s="17"/>
      <c r="P13" s="19">
        <v>31830</v>
      </c>
      <c r="Q13" s="60">
        <v>33.713577579358798</v>
      </c>
      <c r="R13" s="58" t="s">
        <v>342</v>
      </c>
      <c r="S13" s="62">
        <v>1.05354929935496</v>
      </c>
      <c r="T13" s="63"/>
      <c r="U13" s="63"/>
      <c r="V13" s="17"/>
      <c r="W13" s="19">
        <v>49478</v>
      </c>
      <c r="X13" s="75">
        <v>52.405918676453503</v>
      </c>
      <c r="Y13" s="64" t="s">
        <v>343</v>
      </c>
      <c r="Z13" s="57">
        <v>1.3791031230645601</v>
      </c>
      <c r="AA13" s="55"/>
      <c r="AB13" s="17"/>
      <c r="AC13" s="65">
        <v>177022</v>
      </c>
      <c r="AD13" s="75">
        <v>187.49748445659</v>
      </c>
      <c r="AE13" s="64" t="s">
        <v>344</v>
      </c>
      <c r="AF13" s="57">
        <v>1.3392677461185001</v>
      </c>
      <c r="AG13" s="55"/>
      <c r="AH13" s="17"/>
      <c r="AI13" s="60">
        <v>912008.40633000003</v>
      </c>
      <c r="AJ13" s="60">
        <v>965977.57335324597</v>
      </c>
      <c r="AK13" s="58" t="s">
        <v>345</v>
      </c>
      <c r="AL13" s="62">
        <v>1.1780214309185899</v>
      </c>
      <c r="AM13" s="63"/>
      <c r="AN13" s="20"/>
      <c r="AO13" s="60">
        <v>721548.37520999997</v>
      </c>
      <c r="AP13" s="67">
        <v>764.24684652537201</v>
      </c>
      <c r="AQ13" s="58" t="s">
        <v>346</v>
      </c>
      <c r="AR13" s="62">
        <v>1.21309023257996</v>
      </c>
      <c r="AS13" s="63"/>
      <c r="AT13" s="17"/>
      <c r="AU13" s="60">
        <v>65197.599999999999</v>
      </c>
      <c r="AV13" s="60">
        <v>69.055744441973005</v>
      </c>
      <c r="AW13" s="58" t="s">
        <v>347</v>
      </c>
      <c r="AX13" s="62">
        <v>0.98651063488532897</v>
      </c>
      <c r="AY13" s="63"/>
      <c r="AZ13" s="20"/>
      <c r="BA13" s="59">
        <v>-20111</v>
      </c>
      <c r="BB13" s="60">
        <v>-21.3010920106341</v>
      </c>
      <c r="BC13" s="58" t="s">
        <v>348</v>
      </c>
      <c r="BD13" s="62">
        <v>-0.21301092010634101</v>
      </c>
      <c r="BE13" s="20"/>
      <c r="BF13" s="76">
        <v>1.69372103119582E-2</v>
      </c>
      <c r="BG13" s="76">
        <v>1.6210564734438101E-2</v>
      </c>
      <c r="BH13" s="76">
        <v>-4.2902317686111302E-2</v>
      </c>
      <c r="BI13" s="17"/>
      <c r="BJ13" s="20"/>
    </row>
    <row r="14" spans="1:62" s="1" customFormat="1" ht="28.7" customHeight="1" x14ac:dyDescent="0.2"/>
  </sheetData>
  <mergeCells count="68">
    <mergeCell ref="W2:AA2"/>
    <mergeCell ref="W3:AA3"/>
    <mergeCell ref="W4:W5"/>
    <mergeCell ref="X4:X5"/>
    <mergeCell ref="Y4:Y5"/>
    <mergeCell ref="Z4:Z5"/>
    <mergeCell ref="N4:N5"/>
    <mergeCell ref="P2:U2"/>
    <mergeCell ref="P3:U3"/>
    <mergeCell ref="P4:P5"/>
    <mergeCell ref="Q4:Q5"/>
    <mergeCell ref="R4:R5"/>
    <mergeCell ref="S4:S5"/>
    <mergeCell ref="T4:T5"/>
    <mergeCell ref="U4:U5"/>
    <mergeCell ref="AZ4:AZ5"/>
    <mergeCell ref="B2:B5"/>
    <mergeCell ref="BA2:BH2"/>
    <mergeCell ref="BA3:BD3"/>
    <mergeCell ref="BA4:BA5"/>
    <mergeCell ref="BB4:BB5"/>
    <mergeCell ref="BC4:BC5"/>
    <mergeCell ref="BD4:BD5"/>
    <mergeCell ref="BE4:BE5"/>
    <mergeCell ref="BF3:BH3"/>
    <mergeCell ref="BF4:BF5"/>
    <mergeCell ref="BG4:BG5"/>
    <mergeCell ref="BH4:BH5"/>
    <mergeCell ref="D2:D5"/>
    <mergeCell ref="E2:E5"/>
    <mergeCell ref="F2:F5"/>
    <mergeCell ref="AU2:AY2"/>
    <mergeCell ref="AU3:AY3"/>
    <mergeCell ref="AU4:AU5"/>
    <mergeCell ref="AV4:AV5"/>
    <mergeCell ref="AW4:AW5"/>
    <mergeCell ref="AX4:AX5"/>
    <mergeCell ref="AY4:AY5"/>
    <mergeCell ref="AO2:AS2"/>
    <mergeCell ref="AO3:AS3"/>
    <mergeCell ref="AO4:AO5"/>
    <mergeCell ref="AP4:AP5"/>
    <mergeCell ref="AQ4:AQ5"/>
    <mergeCell ref="AR4:AR5"/>
    <mergeCell ref="AS4:AS5"/>
    <mergeCell ref="AI2:AM2"/>
    <mergeCell ref="AI3:AM3"/>
    <mergeCell ref="AI4:AI5"/>
    <mergeCell ref="AJ4:AJ5"/>
    <mergeCell ref="AK4:AK5"/>
    <mergeCell ref="AL4:AL5"/>
    <mergeCell ref="AM4:AM5"/>
    <mergeCell ref="A2:A5"/>
    <mergeCell ref="AA4:AA5"/>
    <mergeCell ref="AC2:AG2"/>
    <mergeCell ref="AC3:AG3"/>
    <mergeCell ref="AC4:AC5"/>
    <mergeCell ref="AD4:AD5"/>
    <mergeCell ref="AE4:AE5"/>
    <mergeCell ref="AF4:AF5"/>
    <mergeCell ref="AG4:AG5"/>
    <mergeCell ref="G2:G5"/>
    <mergeCell ref="H2:H4"/>
    <mergeCell ref="J2:J4"/>
    <mergeCell ref="L2:N2"/>
    <mergeCell ref="L3:N3"/>
    <mergeCell ref="L4:L5"/>
    <mergeCell ref="M4:M5"/>
  </mergeCells>
  <hyperlinks>
    <hyperlink ref="H5" r:id="rId1" xr:uid="{00000000-0004-0000-0300-000000000000}"/>
    <hyperlink ref="J5" r:id="rId2" xr:uid="{00000000-0004-0000-0300-000001000000}"/>
  </hyperlink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SYNTHESE AGENCES</vt:lpstr>
      <vt:lpstr>AGENCES</vt:lpstr>
      <vt:lpstr>TERRITOIRES</vt:lpstr>
      <vt:lpstr>REGIONS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A6708152</cp:lastModifiedBy>
  <dcterms:created xsi:type="dcterms:W3CDTF">2023-02-28T10:19:57Z</dcterms:created>
  <dcterms:modified xsi:type="dcterms:W3CDTF">2023-03-15T08:07:03Z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2023-02-28T10:21:29Z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d76810e2-e1db-4ea1-8fa9-8cec156ac730</vt:lpwstr>
  </property>
  <property fmtid="{D5CDD505-2E9C-101B-9397-08002B2CF9AE}" pid="8" name="MSIP_Label_48a19f0c-bea1-442e-a475-ed109d9ec508_ContentBits">
    <vt:lpwstr>0</vt:lpwstr>
  </property>
</Properties>
</file>